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IVAN LIMA ARAUJO\1. IVAN LIMA ARAUJO - SUDAM\0. 2025\4. ABRIL 2025\03\ATA ENGENHARIA - FINAL\"/>
    </mc:Choice>
  </mc:AlternateContent>
  <xr:revisionPtr revIDLastSave="0" documentId="8_{EEC8C010-B3E6-4D3D-BC48-120343D52AD5}" xr6:coauthVersionLast="36" xr6:coauthVersionMax="36" xr10:uidLastSave="{00000000-0000-0000-0000-000000000000}"/>
  <bookViews>
    <workbookView xWindow="28680" yWindow="-120" windowWidth="29040" windowHeight="15840" xr2:uid="{00000000-000D-0000-FFFF-FFFF00000000}"/>
  </bookViews>
  <sheets>
    <sheet name="Apêndice III orça. Estimado " sheetId="2" r:id="rId1"/>
    <sheet name="Curva ABC" sheetId="7" r:id="rId2"/>
    <sheet name="Composição Própria" sheetId="8" r:id="rId3"/>
    <sheet name="Orçamento Sintético (3)" sheetId="4" state="hidden" r:id="rId4"/>
  </sheets>
  <definedNames>
    <definedName name="_xlnm._FilterDatabase" localSheetId="0" hidden="1">'Apêndice III orça. Estimado '!$A$6:$K$233</definedName>
    <definedName name="_xlnm._FilterDatabase" localSheetId="1" hidden="1">'Curva ABC'!$A$6:$J$162</definedName>
    <definedName name="_xlnm._FilterDatabase" localSheetId="3" hidden="1">'Orçamento Sintético (3)'!$A$6:$K$191</definedName>
    <definedName name="_xlnm.Print_Area" localSheetId="0">'Apêndice III orça. Estimado '!$A$1:$I$247</definedName>
    <definedName name="_xlnm.Print_Area" localSheetId="1">'Curva ABC'!$A$1:$J$169</definedName>
    <definedName name="_xlnm.Print_Area" localSheetId="3">'Orçamento Sintético (3)'!$A$1:$I$195</definedName>
  </definedNames>
  <calcPr calcId="191029"/>
</workbook>
</file>

<file path=xl/calcChain.xml><?xml version="1.0" encoding="utf-8"?>
<calcChain xmlns="http://schemas.openxmlformats.org/spreadsheetml/2006/main">
  <c r="I240" i="2" l="1"/>
  <c r="I6" i="8" l="1"/>
  <c r="H6" i="8"/>
  <c r="I243" i="2"/>
  <c r="F247" i="2" s="1"/>
  <c r="I247" i="2" s="1"/>
  <c r="H247" i="2"/>
  <c r="H86" i="7" l="1"/>
  <c r="I86" i="7" s="1"/>
  <c r="H52" i="7"/>
  <c r="I52" i="7" s="1"/>
  <c r="H102" i="7"/>
  <c r="I102" i="7" s="1"/>
  <c r="H21" i="7"/>
  <c r="I21" i="7" s="1"/>
  <c r="H76" i="7"/>
  <c r="I76" i="7" s="1"/>
  <c r="H73" i="7"/>
  <c r="I73" i="7" s="1"/>
  <c r="H114" i="7"/>
  <c r="I114" i="7" s="1"/>
  <c r="H154" i="7"/>
  <c r="I154" i="7" s="1"/>
  <c r="H44" i="7"/>
  <c r="I44" i="7" s="1"/>
  <c r="H132" i="7"/>
  <c r="I132" i="7" s="1"/>
  <c r="H24" i="7"/>
  <c r="I24" i="7" s="1"/>
  <c r="H105" i="7"/>
  <c r="I105" i="7" s="1"/>
  <c r="H53" i="7"/>
  <c r="I53" i="7" s="1"/>
  <c r="H93" i="7"/>
  <c r="I93" i="7" s="1"/>
  <c r="H98" i="7"/>
  <c r="I98" i="7" s="1"/>
  <c r="H95" i="7"/>
  <c r="I95" i="7" s="1"/>
  <c r="H136" i="7"/>
  <c r="I136" i="7" s="1"/>
  <c r="H20" i="7"/>
  <c r="I20" i="7" s="1"/>
  <c r="H153" i="7"/>
  <c r="I153" i="7" s="1"/>
  <c r="H152" i="7"/>
  <c r="I152" i="7" s="1"/>
  <c r="H51" i="7"/>
  <c r="I51" i="7" s="1"/>
  <c r="H59" i="7"/>
  <c r="I59" i="7" s="1"/>
  <c r="H36" i="7"/>
  <c r="I36" i="7" s="1"/>
  <c r="H55" i="7"/>
  <c r="I55" i="7" s="1"/>
  <c r="H64" i="7"/>
  <c r="I64" i="7" s="1"/>
  <c r="H48" i="7"/>
  <c r="I48" i="7" s="1"/>
  <c r="H45" i="7"/>
  <c r="I45" i="7" s="1"/>
  <c r="H88" i="7"/>
  <c r="I88" i="7" s="1"/>
  <c r="H30" i="7"/>
  <c r="I30" i="7" s="1"/>
  <c r="H27" i="7"/>
  <c r="I27" i="7" s="1"/>
  <c r="H31" i="7"/>
  <c r="I31" i="7" s="1"/>
  <c r="H42" i="7"/>
  <c r="I42" i="7" s="1"/>
  <c r="H77" i="7"/>
  <c r="I77" i="7" s="1"/>
  <c r="H32" i="7"/>
  <c r="I32" i="7" s="1"/>
  <c r="H22" i="7"/>
  <c r="I22" i="7" s="1"/>
  <c r="H54" i="7"/>
  <c r="I54" i="7" s="1"/>
  <c r="H74" i="7"/>
  <c r="I74" i="7" s="1"/>
  <c r="H111" i="7"/>
  <c r="I111" i="7" s="1"/>
  <c r="H14" i="7"/>
  <c r="I14" i="7" s="1"/>
  <c r="H146" i="7"/>
  <c r="I146" i="7" s="1"/>
  <c r="H16" i="7"/>
  <c r="I16" i="7" s="1"/>
  <c r="H91" i="7"/>
  <c r="I91" i="7" s="1"/>
  <c r="H80" i="7"/>
  <c r="I80" i="7" s="1"/>
  <c r="H99" i="7"/>
  <c r="I99" i="7" s="1"/>
  <c r="H140" i="7"/>
  <c r="I140" i="7" s="1"/>
  <c r="H122" i="7"/>
  <c r="I122" i="7" s="1"/>
  <c r="H112" i="7"/>
  <c r="I112" i="7" s="1"/>
  <c r="H115" i="7"/>
  <c r="I115" i="7" s="1"/>
  <c r="H135" i="7"/>
  <c r="I135" i="7" s="1"/>
  <c r="H141" i="7"/>
  <c r="I141" i="7" s="1"/>
  <c r="H62" i="7"/>
  <c r="I62" i="7" s="1"/>
  <c r="H89" i="7"/>
  <c r="I89" i="7" s="1"/>
  <c r="H110" i="7"/>
  <c r="I110" i="7" s="1"/>
  <c r="H160" i="7"/>
  <c r="I160" i="7" s="1"/>
  <c r="H161" i="7"/>
  <c r="I161" i="7" s="1"/>
  <c r="H150" i="7"/>
  <c r="I150" i="7" s="1"/>
  <c r="H72" i="7"/>
  <c r="I72" i="7" s="1"/>
  <c r="H71" i="7"/>
  <c r="I71" i="7" s="1"/>
  <c r="H159" i="7"/>
  <c r="I159" i="7" s="1"/>
  <c r="H157" i="7"/>
  <c r="I157" i="7" s="1"/>
  <c r="H131" i="7"/>
  <c r="I131" i="7" s="1"/>
  <c r="H119" i="7"/>
  <c r="I119" i="7" s="1"/>
  <c r="H137" i="7"/>
  <c r="I137" i="7" s="1"/>
  <c r="H57" i="7"/>
  <c r="I57" i="7" s="1"/>
  <c r="H149" i="7"/>
  <c r="I149" i="7" s="1"/>
  <c r="H56" i="7"/>
  <c r="I56" i="7" s="1"/>
  <c r="H40" i="7"/>
  <c r="I40" i="7" s="1"/>
  <c r="H17" i="7"/>
  <c r="I17" i="7" s="1"/>
  <c r="H117" i="7"/>
  <c r="I117" i="7" s="1"/>
  <c r="H138" i="7"/>
  <c r="I138" i="7" s="1"/>
  <c r="H129" i="7"/>
  <c r="I129" i="7" s="1"/>
  <c r="H109" i="7"/>
  <c r="I109" i="7" s="1"/>
  <c r="H90" i="7"/>
  <c r="I90" i="7" s="1"/>
  <c r="H107" i="7"/>
  <c r="I107" i="7" s="1"/>
  <c r="H100" i="7"/>
  <c r="I100" i="7" s="1"/>
  <c r="H78" i="7"/>
  <c r="I78" i="7" s="1"/>
  <c r="H39" i="7"/>
  <c r="I39" i="7" s="1"/>
  <c r="H101" i="7"/>
  <c r="I101" i="7" s="1"/>
  <c r="H142" i="7"/>
  <c r="I142" i="7" s="1"/>
  <c r="H128" i="7"/>
  <c r="I128" i="7" s="1"/>
  <c r="H108" i="7"/>
  <c r="I108" i="7" s="1"/>
  <c r="H126" i="7"/>
  <c r="I126" i="7" s="1"/>
  <c r="H87" i="7"/>
  <c r="I87" i="7" s="1"/>
  <c r="H96" i="7"/>
  <c r="I96" i="7" s="1"/>
  <c r="H143" i="7"/>
  <c r="I143" i="7" s="1"/>
  <c r="H148" i="7"/>
  <c r="I148" i="7" s="1"/>
  <c r="H70" i="7"/>
  <c r="I70" i="7" s="1"/>
  <c r="H104" i="7"/>
  <c r="I104" i="7" s="1"/>
  <c r="H124" i="7"/>
  <c r="I124" i="7" s="1"/>
  <c r="H84" i="7"/>
  <c r="I84" i="7" s="1"/>
  <c r="H33" i="7"/>
  <c r="I33" i="7" s="1"/>
  <c r="H65" i="7"/>
  <c r="I65" i="7" s="1"/>
  <c r="H37" i="7"/>
  <c r="I37" i="7" s="1"/>
  <c r="H92" i="7"/>
  <c r="I92" i="7" s="1"/>
  <c r="H47" i="7"/>
  <c r="I47" i="7" s="1"/>
  <c r="H8" i="7"/>
  <c r="I8" i="7" s="1"/>
  <c r="H23" i="7"/>
  <c r="I23" i="7" s="1"/>
  <c r="H79" i="7"/>
  <c r="I79" i="7" s="1"/>
  <c r="H11" i="7"/>
  <c r="I11" i="7" s="1"/>
  <c r="H82" i="7"/>
  <c r="I82" i="7" s="1"/>
  <c r="H7" i="7"/>
  <c r="I7" i="7" s="1"/>
  <c r="H58" i="7"/>
  <c r="I58" i="7" s="1"/>
  <c r="H15" i="7"/>
  <c r="I15" i="7" s="1"/>
  <c r="H9" i="7"/>
  <c r="I9" i="7" s="1"/>
  <c r="H75" i="7"/>
  <c r="I75" i="7" s="1"/>
  <c r="H18" i="7"/>
  <c r="I18" i="7" s="1"/>
  <c r="H10" i="7"/>
  <c r="I10" i="7" s="1"/>
  <c r="H28" i="7"/>
  <c r="I28" i="7" s="1"/>
  <c r="H50" i="7"/>
  <c r="I50" i="7" s="1"/>
  <c r="H25" i="7"/>
  <c r="I25" i="7" s="1"/>
  <c r="H12" i="7"/>
  <c r="I12" i="7" s="1"/>
  <c r="H13" i="7"/>
  <c r="I13" i="7" s="1"/>
  <c r="H147" i="7"/>
  <c r="I147" i="7" s="1"/>
  <c r="H69" i="7"/>
  <c r="I69" i="7" s="1"/>
  <c r="H19" i="7"/>
  <c r="I19" i="7" s="1"/>
  <c r="H34" i="7"/>
  <c r="I34" i="7" s="1"/>
  <c r="H145" i="7"/>
  <c r="I145" i="7" s="1"/>
  <c r="H144" i="7"/>
  <c r="I144" i="7" s="1"/>
  <c r="H120" i="7"/>
  <c r="I120" i="7" s="1"/>
  <c r="H155" i="7"/>
  <c r="I155" i="7" s="1"/>
  <c r="H113" i="7"/>
  <c r="I113" i="7" s="1"/>
  <c r="H134" i="7"/>
  <c r="I134" i="7" s="1"/>
  <c r="H94" i="7"/>
  <c r="I94" i="7" s="1"/>
  <c r="H38" i="7"/>
  <c r="I38" i="7" s="1"/>
  <c r="H46" i="7"/>
  <c r="I46" i="7" s="1"/>
  <c r="H83" i="7"/>
  <c r="I83" i="7" s="1"/>
  <c r="H66" i="7"/>
  <c r="I66" i="7" s="1"/>
  <c r="H116" i="7"/>
  <c r="I116" i="7" s="1"/>
  <c r="H156" i="7"/>
  <c r="I156" i="7" s="1"/>
  <c r="H106" i="7"/>
  <c r="I106" i="7" s="1"/>
  <c r="H125" i="7"/>
  <c r="I125" i="7" s="1"/>
  <c r="H151" i="7"/>
  <c r="I151" i="7" s="1"/>
  <c r="H158" i="7"/>
  <c r="I158" i="7" s="1"/>
  <c r="H81" i="7"/>
  <c r="I81" i="7" s="1"/>
  <c r="H139" i="7"/>
  <c r="I139" i="7" s="1"/>
  <c r="H43" i="7"/>
  <c r="I43" i="7" s="1"/>
  <c r="H103" i="7"/>
  <c r="I103" i="7" s="1"/>
  <c r="H35" i="7"/>
  <c r="I35" i="7" s="1"/>
  <c r="H68" i="7"/>
  <c r="I68" i="7" s="1"/>
  <c r="H60" i="7"/>
  <c r="I60" i="7" s="1"/>
  <c r="H67" i="7"/>
  <c r="I67" i="7" s="1"/>
  <c r="H29" i="7"/>
  <c r="I29" i="7" s="1"/>
  <c r="H26" i="7"/>
  <c r="I26" i="7" s="1"/>
  <c r="H118" i="7"/>
  <c r="I118" i="7" s="1"/>
  <c r="H63" i="7"/>
  <c r="I63" i="7" s="1"/>
  <c r="H97" i="7"/>
  <c r="I97" i="7" s="1"/>
  <c r="H49" i="7"/>
  <c r="I49" i="7" s="1"/>
  <c r="H61" i="7"/>
  <c r="I61" i="7" s="1"/>
  <c r="H130" i="7"/>
  <c r="I130" i="7" s="1"/>
  <c r="H85" i="7"/>
  <c r="I85" i="7" s="1"/>
  <c r="H162" i="7"/>
  <c r="I162" i="7" s="1"/>
  <c r="H123" i="7"/>
  <c r="I123" i="7" s="1"/>
  <c r="H41" i="7"/>
  <c r="I41" i="7" s="1"/>
  <c r="H133" i="7"/>
  <c r="I133" i="7" s="1"/>
  <c r="H127" i="7"/>
  <c r="I127" i="7" s="1"/>
  <c r="H121" i="7"/>
  <c r="I121" i="7" s="1"/>
  <c r="I6" i="7" l="1"/>
  <c r="H51" i="2"/>
  <c r="I51" i="2" s="1"/>
  <c r="H21" i="2"/>
  <c r="I21" i="2" s="1"/>
  <c r="H155" i="2"/>
  <c r="I155" i="2" s="1"/>
  <c r="J12" i="7" l="1"/>
  <c r="J16" i="7"/>
  <c r="J20" i="7"/>
  <c r="J24" i="7"/>
  <c r="J28" i="7"/>
  <c r="J31" i="7"/>
  <c r="J35" i="7"/>
  <c r="J39" i="7"/>
  <c r="J42" i="7"/>
  <c r="J46" i="7"/>
  <c r="J50" i="7"/>
  <c r="J54" i="7"/>
  <c r="J58" i="7"/>
  <c r="J66" i="7"/>
  <c r="J70" i="7"/>
  <c r="J73" i="7"/>
  <c r="J76" i="7"/>
  <c r="J80" i="7"/>
  <c r="J89" i="7"/>
  <c r="J93" i="7"/>
  <c r="J96" i="7"/>
  <c r="J99" i="7"/>
  <c r="J102" i="7"/>
  <c r="J106" i="7"/>
  <c r="J110" i="7"/>
  <c r="J114" i="7"/>
  <c r="J117" i="7"/>
  <c r="J121" i="7"/>
  <c r="J127" i="7"/>
  <c r="J129" i="7"/>
  <c r="J134" i="7"/>
  <c r="J137" i="7"/>
  <c r="J141" i="7"/>
  <c r="J145" i="7"/>
  <c r="J149" i="7"/>
  <c r="J155" i="7"/>
  <c r="J157" i="7"/>
  <c r="J159" i="7"/>
  <c r="J7" i="7"/>
  <c r="J156" i="7"/>
  <c r="J19" i="7"/>
  <c r="J23" i="7"/>
  <c r="J34" i="7"/>
  <c r="J53" i="7"/>
  <c r="J62" i="7"/>
  <c r="J65" i="7"/>
  <c r="J86" i="7"/>
  <c r="J95" i="7"/>
  <c r="J105" i="7"/>
  <c r="J116" i="7"/>
  <c r="J133" i="7"/>
  <c r="J148" i="7"/>
  <c r="J162" i="7"/>
  <c r="J9" i="7"/>
  <c r="J13" i="7"/>
  <c r="J17" i="7"/>
  <c r="J21" i="7"/>
  <c r="J25" i="7"/>
  <c r="J29" i="7"/>
  <c r="J32" i="7"/>
  <c r="J36" i="7"/>
  <c r="J40" i="7"/>
  <c r="J43" i="7"/>
  <c r="J47" i="7"/>
  <c r="J51" i="7"/>
  <c r="J55" i="7"/>
  <c r="J59" i="7"/>
  <c r="J61" i="7"/>
  <c r="J63" i="7"/>
  <c r="J67" i="7"/>
  <c r="J74" i="7"/>
  <c r="J77" i="7"/>
  <c r="J81" i="7"/>
  <c r="J84" i="7"/>
  <c r="J87" i="7"/>
  <c r="J90" i="7"/>
  <c r="J94" i="7"/>
  <c r="J97" i="7"/>
  <c r="J100" i="7"/>
  <c r="J103" i="7"/>
  <c r="J107" i="7"/>
  <c r="J111" i="7"/>
  <c r="J115" i="7"/>
  <c r="J118" i="7"/>
  <c r="J122" i="7"/>
  <c r="J124" i="7"/>
  <c r="J128" i="7"/>
  <c r="J130" i="7"/>
  <c r="J138" i="7"/>
  <c r="J142" i="7"/>
  <c r="J146" i="7"/>
  <c r="J150" i="7"/>
  <c r="J152" i="7"/>
  <c r="J160" i="7"/>
  <c r="J135" i="7"/>
  <c r="J153" i="7"/>
  <c r="J11" i="7"/>
  <c r="J45" i="7"/>
  <c r="J57" i="7"/>
  <c r="J72" i="7"/>
  <c r="J83" i="7"/>
  <c r="J92" i="7"/>
  <c r="J113" i="7"/>
  <c r="J126" i="7"/>
  <c r="J131" i="7"/>
  <c r="J140" i="7"/>
  <c r="J151" i="7"/>
  <c r="J10" i="7"/>
  <c r="J14" i="7"/>
  <c r="J18" i="7"/>
  <c r="J22" i="7"/>
  <c r="J26" i="7"/>
  <c r="J30" i="7"/>
  <c r="J33" i="7"/>
  <c r="J37" i="7"/>
  <c r="J41" i="7"/>
  <c r="J44" i="7"/>
  <c r="J48" i="7"/>
  <c r="J52" i="7"/>
  <c r="J56" i="7"/>
  <c r="J60" i="7"/>
  <c r="J64" i="7"/>
  <c r="J68" i="7"/>
  <c r="J71" i="7"/>
  <c r="J75" i="7"/>
  <c r="J78" i="7"/>
  <c r="J82" i="7"/>
  <c r="J85" i="7"/>
  <c r="J88" i="7"/>
  <c r="J91" i="7"/>
  <c r="J101" i="7"/>
  <c r="J104" i="7"/>
  <c r="J108" i="7"/>
  <c r="J112" i="7"/>
  <c r="J119" i="7"/>
  <c r="J123" i="7"/>
  <c r="J125" i="7"/>
  <c r="J132" i="7"/>
  <c r="J139" i="7"/>
  <c r="J143" i="7"/>
  <c r="J147" i="7"/>
  <c r="J154" i="7"/>
  <c r="J161" i="7"/>
  <c r="J15" i="7"/>
  <c r="J27" i="7"/>
  <c r="J38" i="7"/>
  <c r="J49" i="7"/>
  <c r="J69" i="7"/>
  <c r="J79" i="7"/>
  <c r="J98" i="7"/>
  <c r="J109" i="7"/>
  <c r="J120" i="7"/>
  <c r="J136" i="7"/>
  <c r="J144" i="7"/>
  <c r="J158" i="7"/>
  <c r="J8" i="7"/>
  <c r="H214" i="2"/>
  <c r="I214" i="2" s="1"/>
  <c r="H154" i="2"/>
  <c r="I154" i="2" s="1"/>
  <c r="H152" i="2"/>
  <c r="H156" i="2"/>
  <c r="I156" i="2" s="1"/>
  <c r="H153" i="2"/>
  <c r="H151" i="2"/>
  <c r="I153" i="2" l="1"/>
  <c r="I152" i="2"/>
  <c r="I151" i="2"/>
  <c r="H150" i="2"/>
  <c r="I150" i="2" s="1"/>
  <c r="H149" i="2"/>
  <c r="I149" i="2" s="1"/>
  <c r="H148" i="2"/>
  <c r="I148" i="2" s="1"/>
  <c r="H72" i="2"/>
  <c r="I72" i="2" s="1"/>
  <c r="H55" i="2"/>
  <c r="I55" i="2" s="1"/>
  <c r="H64" i="2"/>
  <c r="I64" i="2" s="1"/>
  <c r="H63" i="2"/>
  <c r="I63" i="2" s="1"/>
  <c r="I147" i="2" l="1"/>
  <c r="H122" i="4" l="1"/>
  <c r="I122" i="4" s="1"/>
  <c r="H132" i="4"/>
  <c r="I132" i="4" s="1"/>
  <c r="H179" i="4"/>
  <c r="I179" i="4" s="1"/>
  <c r="H183" i="4"/>
  <c r="I183" i="4" s="1"/>
  <c r="H175" i="4"/>
  <c r="I175" i="4" s="1"/>
  <c r="H46" i="4"/>
  <c r="I46" i="4" s="1"/>
  <c r="H100" i="4"/>
  <c r="I100" i="4" s="1"/>
  <c r="H182" i="4"/>
  <c r="I182" i="4" s="1"/>
  <c r="H18" i="4"/>
  <c r="I18" i="4" s="1"/>
  <c r="H59" i="4"/>
  <c r="I59" i="4" s="1"/>
  <c r="H173" i="4"/>
  <c r="I173" i="4" s="1"/>
  <c r="H78" i="4"/>
  <c r="I78" i="4" s="1"/>
  <c r="H170" i="4"/>
  <c r="I170" i="4" s="1"/>
  <c r="H164" i="4"/>
  <c r="I164" i="4" s="1"/>
  <c r="H90" i="4"/>
  <c r="I90" i="4" s="1"/>
  <c r="H85" i="4"/>
  <c r="I85" i="4" s="1"/>
  <c r="H71" i="4"/>
  <c r="I71" i="4" s="1"/>
  <c r="H140" i="4"/>
  <c r="I140" i="4" s="1"/>
  <c r="H146" i="4"/>
  <c r="I146" i="4" s="1"/>
  <c r="H176" i="4"/>
  <c r="I176" i="4" s="1"/>
  <c r="H40" i="4"/>
  <c r="I40" i="4" s="1"/>
  <c r="H89" i="4"/>
  <c r="I89" i="4" s="1"/>
  <c r="H129" i="4"/>
  <c r="I129" i="4" s="1"/>
  <c r="H70" i="4"/>
  <c r="I70" i="4" s="1"/>
  <c r="H142" i="4"/>
  <c r="I142" i="4" s="1"/>
  <c r="H109" i="4"/>
  <c r="I109" i="4" s="1"/>
  <c r="H172" i="4"/>
  <c r="I172" i="4" s="1"/>
  <c r="H187" i="4"/>
  <c r="I187" i="4" s="1"/>
  <c r="H58" i="4"/>
  <c r="I58" i="4" s="1"/>
  <c r="H81" i="4"/>
  <c r="I81" i="4" s="1"/>
  <c r="H39" i="4"/>
  <c r="I39" i="4" s="1"/>
  <c r="H114" i="4"/>
  <c r="I114" i="4" s="1"/>
  <c r="H136" i="4"/>
  <c r="I136" i="4" s="1"/>
  <c r="H66" i="4"/>
  <c r="I66" i="4" s="1"/>
  <c r="H106" i="4"/>
  <c r="I106" i="4" s="1"/>
  <c r="H22" i="4"/>
  <c r="I22" i="4" s="1"/>
  <c r="H102" i="4"/>
  <c r="I102" i="4" s="1"/>
  <c r="H26" i="4"/>
  <c r="I26" i="4" s="1"/>
  <c r="H51" i="4"/>
  <c r="I51" i="4" s="1"/>
  <c r="H171" i="4"/>
  <c r="I171" i="4" s="1"/>
  <c r="H91" i="4"/>
  <c r="I91" i="4" s="1"/>
  <c r="H94" i="4"/>
  <c r="I94" i="4" s="1"/>
  <c r="H134" i="4"/>
  <c r="I134" i="4" s="1"/>
  <c r="H152" i="4"/>
  <c r="I152" i="4" s="1"/>
  <c r="H16" i="4"/>
  <c r="I16" i="4" s="1"/>
  <c r="H72" i="4"/>
  <c r="I72" i="4" s="1"/>
  <c r="H168" i="4"/>
  <c r="I168" i="4" s="1"/>
  <c r="H166" i="4"/>
  <c r="I166" i="4" s="1"/>
  <c r="H167" i="4"/>
  <c r="I167" i="4" s="1"/>
  <c r="H44" i="4"/>
  <c r="I44" i="4" s="1"/>
  <c r="H67" i="4"/>
  <c r="I67" i="4" s="1"/>
  <c r="H48" i="4"/>
  <c r="I48" i="4" s="1"/>
  <c r="H33" i="4"/>
  <c r="I33" i="4" s="1"/>
  <c r="H42" i="4"/>
  <c r="I42" i="4" s="1"/>
  <c r="H97" i="4"/>
  <c r="I97" i="4" s="1"/>
  <c r="H57" i="4"/>
  <c r="I57" i="4" s="1"/>
  <c r="H9" i="4"/>
  <c r="I9" i="4" s="1"/>
  <c r="H31" i="4"/>
  <c r="I31" i="4" s="1"/>
  <c r="H20" i="4"/>
  <c r="I20" i="4" s="1"/>
  <c r="H47" i="4"/>
  <c r="I47" i="4" s="1"/>
  <c r="H74" i="4"/>
  <c r="I74" i="4" s="1"/>
  <c r="H107" i="4"/>
  <c r="I107" i="4" s="1"/>
  <c r="H12" i="4"/>
  <c r="I12" i="4" s="1"/>
  <c r="H154" i="4"/>
  <c r="I154" i="4" s="1"/>
  <c r="H25" i="4"/>
  <c r="I25" i="4" s="1"/>
  <c r="H103" i="4"/>
  <c r="I103" i="4" s="1"/>
  <c r="H93" i="4"/>
  <c r="I93" i="4" s="1"/>
  <c r="H101" i="4"/>
  <c r="I101" i="4" s="1"/>
  <c r="H151" i="4"/>
  <c r="I151" i="4" s="1"/>
  <c r="H121" i="4"/>
  <c r="I121" i="4" s="1"/>
  <c r="H108" i="4"/>
  <c r="I108" i="4" s="1"/>
  <c r="H110" i="4"/>
  <c r="I110" i="4" s="1"/>
  <c r="H143" i="4"/>
  <c r="I143" i="4" s="1"/>
  <c r="H147" i="4"/>
  <c r="I147" i="4" s="1"/>
  <c r="H55" i="4"/>
  <c r="I55" i="4" s="1"/>
  <c r="H79" i="4"/>
  <c r="I79" i="4" s="1"/>
  <c r="H95" i="4"/>
  <c r="I95" i="4" s="1"/>
  <c r="H189" i="4"/>
  <c r="I189" i="4" s="1"/>
  <c r="H190" i="4"/>
  <c r="I190" i="4" s="1"/>
  <c r="H163" i="4"/>
  <c r="I163" i="4" s="1"/>
  <c r="H83" i="4"/>
  <c r="I83" i="4" s="1"/>
  <c r="H69" i="4"/>
  <c r="I69" i="4" s="1"/>
  <c r="H186" i="4"/>
  <c r="I186" i="4" s="1"/>
  <c r="H181" i="4"/>
  <c r="I181" i="4" s="1"/>
  <c r="H138" i="4"/>
  <c r="I138" i="4" s="1"/>
  <c r="H123" i="4"/>
  <c r="I123" i="4" s="1"/>
  <c r="H158" i="4"/>
  <c r="I158" i="4" s="1"/>
  <c r="H53" i="4"/>
  <c r="I53" i="4" s="1"/>
  <c r="H161" i="4"/>
  <c r="I161" i="4" s="1"/>
  <c r="H45" i="4"/>
  <c r="I45" i="4" s="1"/>
  <c r="H29" i="4"/>
  <c r="I29" i="4" s="1"/>
  <c r="H14" i="4"/>
  <c r="I14" i="4" s="1"/>
  <c r="H113" i="4"/>
  <c r="I113" i="4" s="1"/>
  <c r="H150" i="4"/>
  <c r="I150" i="4" s="1"/>
  <c r="H137" i="4"/>
  <c r="I137" i="4" s="1"/>
  <c r="H124" i="4"/>
  <c r="I124" i="4" s="1"/>
  <c r="H117" i="4"/>
  <c r="I117" i="4" s="1"/>
  <c r="H84" i="4"/>
  <c r="I84" i="4" s="1"/>
  <c r="H92" i="4"/>
  <c r="I92" i="4" s="1"/>
  <c r="H112" i="4"/>
  <c r="I112" i="4" s="1"/>
  <c r="H73" i="4"/>
  <c r="I73" i="4" s="1"/>
  <c r="H37" i="4"/>
  <c r="I37" i="4" s="1"/>
  <c r="H105" i="4"/>
  <c r="I105" i="4" s="1"/>
  <c r="H180" i="4"/>
  <c r="I180" i="4" s="1"/>
  <c r="H127" i="4"/>
  <c r="I127" i="4" s="1"/>
  <c r="H130" i="4"/>
  <c r="I130" i="4" s="1"/>
  <c r="H104" i="4"/>
  <c r="I104" i="4" s="1"/>
  <c r="H128" i="4"/>
  <c r="I128" i="4" s="1"/>
  <c r="H80" i="4"/>
  <c r="I80" i="4" s="1"/>
  <c r="H87" i="4"/>
  <c r="I87" i="4" s="1"/>
  <c r="H155" i="4"/>
  <c r="I155" i="4" s="1"/>
  <c r="H188" i="4"/>
  <c r="I188" i="4" s="1"/>
  <c r="H50" i="4"/>
  <c r="I50" i="4" s="1"/>
  <c r="H99" i="4"/>
  <c r="I99" i="4" s="1"/>
  <c r="H144" i="4"/>
  <c r="I144" i="4" s="1"/>
  <c r="H88" i="4"/>
  <c r="I88" i="4" s="1"/>
  <c r="H28" i="4"/>
  <c r="I28" i="4" s="1"/>
  <c r="H76" i="4"/>
  <c r="I76" i="4" s="1"/>
  <c r="H30" i="4"/>
  <c r="I30" i="4" s="1"/>
  <c r="H86" i="4"/>
  <c r="I86" i="4" s="1"/>
  <c r="H68" i="4"/>
  <c r="I68" i="4" s="1"/>
  <c r="H11" i="4"/>
  <c r="I11" i="4" s="1"/>
  <c r="H19" i="4"/>
  <c r="I19" i="4" s="1"/>
  <c r="H64" i="4"/>
  <c r="I64" i="4" s="1"/>
  <c r="H13" i="4"/>
  <c r="I13" i="4" s="1"/>
  <c r="H7" i="4"/>
  <c r="I7" i="4" s="1"/>
  <c r="H157" i="4"/>
  <c r="I157" i="4" s="1"/>
  <c r="H133" i="4"/>
  <c r="I133" i="4" s="1"/>
  <c r="H34" i="4"/>
  <c r="I34" i="4" s="1"/>
  <c r="H17" i="4"/>
  <c r="I17" i="4" s="1"/>
  <c r="H139" i="4"/>
  <c r="I139" i="4" s="1"/>
  <c r="H8" i="4"/>
  <c r="I8" i="4" s="1"/>
  <c r="H10" i="4"/>
  <c r="I10" i="4" s="1"/>
  <c r="H38" i="4"/>
  <c r="I38" i="4" s="1"/>
  <c r="H27" i="4"/>
  <c r="I27" i="4" s="1"/>
  <c r="H36" i="4"/>
  <c r="I36" i="4" s="1"/>
  <c r="H65" i="4"/>
  <c r="I65" i="4" s="1"/>
  <c r="H15" i="4"/>
  <c r="I15" i="4" s="1"/>
  <c r="H32" i="4"/>
  <c r="I32" i="4" s="1"/>
  <c r="H126" i="4"/>
  <c r="I126" i="4" s="1"/>
  <c r="H116" i="4"/>
  <c r="I116" i="4" s="1"/>
  <c r="H178" i="4"/>
  <c r="I178" i="4" s="1"/>
  <c r="H111" i="4"/>
  <c r="I111" i="4" s="1"/>
  <c r="H148" i="4"/>
  <c r="I148" i="4" s="1"/>
  <c r="H149" i="4"/>
  <c r="I149" i="4" s="1"/>
  <c r="H35" i="4"/>
  <c r="I35" i="4" s="1"/>
  <c r="H61" i="4"/>
  <c r="I61" i="4" s="1"/>
  <c r="H56" i="4"/>
  <c r="I56" i="4" s="1"/>
  <c r="H60" i="4"/>
  <c r="I60" i="4" s="1"/>
  <c r="H159" i="4"/>
  <c r="I159" i="4" s="1"/>
  <c r="H177" i="4"/>
  <c r="I177" i="4" s="1"/>
  <c r="H156" i="4"/>
  <c r="I156" i="4" s="1"/>
  <c r="H54" i="4"/>
  <c r="I54" i="4" s="1"/>
  <c r="H125" i="4"/>
  <c r="I125" i="4" s="1"/>
  <c r="H165" i="4"/>
  <c r="I165" i="4" s="1"/>
  <c r="H184" i="4"/>
  <c r="I184" i="4" s="1"/>
  <c r="H75" i="4"/>
  <c r="I75" i="4" s="1"/>
  <c r="H153" i="4"/>
  <c r="I153" i="4" s="1"/>
  <c r="H82" i="4"/>
  <c r="I82" i="4" s="1"/>
  <c r="H98" i="4"/>
  <c r="I98" i="4" s="1"/>
  <c r="H41" i="4"/>
  <c r="I41" i="4" s="1"/>
  <c r="H63" i="4"/>
  <c r="I63" i="4" s="1"/>
  <c r="H49" i="4"/>
  <c r="I49" i="4" s="1"/>
  <c r="H62" i="4"/>
  <c r="I62" i="4" s="1"/>
  <c r="H23" i="4"/>
  <c r="I23" i="4" s="1"/>
  <c r="H21" i="4"/>
  <c r="I21" i="4" s="1"/>
  <c r="H115" i="4"/>
  <c r="I115" i="4" s="1"/>
  <c r="H77" i="4"/>
  <c r="I77" i="4" s="1"/>
  <c r="H43" i="4"/>
  <c r="I43" i="4" s="1"/>
  <c r="H52" i="4"/>
  <c r="I52" i="4" s="1"/>
  <c r="H119" i="4"/>
  <c r="I119" i="4" s="1"/>
  <c r="H141" i="4"/>
  <c r="I141" i="4" s="1"/>
  <c r="H96" i="4"/>
  <c r="I96" i="4" s="1"/>
  <c r="H131" i="4"/>
  <c r="I131" i="4" s="1"/>
  <c r="H185" i="4"/>
  <c r="I185" i="4" s="1"/>
  <c r="H169" i="4"/>
  <c r="I169" i="4" s="1"/>
  <c r="H162" i="4"/>
  <c r="I162" i="4" s="1"/>
  <c r="H174" i="4"/>
  <c r="I174" i="4" s="1"/>
  <c r="H160" i="4"/>
  <c r="I160" i="4" s="1"/>
  <c r="H191" i="4"/>
  <c r="I191" i="4" s="1"/>
  <c r="H120" i="4"/>
  <c r="I120" i="4" s="1"/>
  <c r="H24" i="4"/>
  <c r="I24" i="4" s="1"/>
  <c r="H145" i="4"/>
  <c r="I145" i="4" s="1"/>
  <c r="H135" i="4"/>
  <c r="I135" i="4" s="1"/>
  <c r="H118" i="4"/>
  <c r="I118" i="4" s="1"/>
  <c r="I6" i="4" l="1"/>
  <c r="J115" i="4" s="1"/>
  <c r="I193" i="4"/>
  <c r="J140" i="4" l="1"/>
  <c r="J96" i="4"/>
  <c r="J40" i="4"/>
  <c r="J136" i="4"/>
  <c r="J114" i="4"/>
  <c r="J61" i="4"/>
  <c r="J113" i="4"/>
  <c r="J169" i="4"/>
  <c r="J132" i="4"/>
  <c r="J17" i="4"/>
  <c r="J56" i="4"/>
  <c r="J106" i="4"/>
  <c r="J8" i="4"/>
  <c r="J23" i="4"/>
  <c r="J107" i="4"/>
  <c r="J153" i="4"/>
  <c r="J76" i="4"/>
  <c r="J71" i="4"/>
  <c r="J111" i="4"/>
  <c r="J185" i="4"/>
  <c r="J53" i="4"/>
  <c r="J59" i="4"/>
  <c r="J147" i="4"/>
  <c r="J15" i="4"/>
  <c r="J119" i="4"/>
  <c r="J62" i="4"/>
  <c r="J75" i="4"/>
  <c r="J134" i="4"/>
  <c r="J19" i="4"/>
  <c r="J184" i="4"/>
  <c r="J120" i="4"/>
  <c r="J64" i="4"/>
  <c r="J189" i="4"/>
  <c r="J121" i="4"/>
  <c r="J49" i="4"/>
  <c r="J68" i="4"/>
  <c r="J142" i="4"/>
  <c r="J50" i="4"/>
  <c r="J97" i="4"/>
  <c r="J131" i="4"/>
  <c r="J27" i="4"/>
  <c r="J70" i="4"/>
  <c r="J124" i="4"/>
  <c r="J98" i="4"/>
  <c r="J69" i="4"/>
  <c r="J139" i="4"/>
  <c r="J81" i="4"/>
  <c r="J34" i="4"/>
  <c r="J180" i="4"/>
  <c r="J109" i="4"/>
  <c r="J38" i="4"/>
  <c r="J10" i="4"/>
  <c r="J149" i="4"/>
  <c r="J171" i="4"/>
  <c r="J63" i="4"/>
  <c r="J181" i="4"/>
  <c r="J55" i="4"/>
  <c r="J102" i="4"/>
  <c r="J46" i="4"/>
  <c r="J25" i="4"/>
  <c r="J9" i="4"/>
  <c r="J172" i="4"/>
  <c r="J167" i="4"/>
  <c r="J54" i="4"/>
  <c r="J24" i="4"/>
  <c r="J155" i="4"/>
  <c r="J168" i="4"/>
  <c r="J166" i="4"/>
  <c r="J86" i="4"/>
  <c r="J135" i="4"/>
  <c r="J48" i="4"/>
  <c r="J141" i="4"/>
  <c r="J157" i="4"/>
  <c r="J125" i="4"/>
  <c r="J183" i="4"/>
  <c r="J145" i="4"/>
  <c r="J84" i="4"/>
  <c r="J58" i="4"/>
  <c r="J160" i="4"/>
  <c r="J78" i="4"/>
  <c r="J112" i="4"/>
  <c r="J179" i="4"/>
  <c r="J47" i="4"/>
  <c r="J74" i="4"/>
  <c r="J187" i="4"/>
  <c r="J26" i="4"/>
  <c r="J87" i="4"/>
  <c r="J176" i="4"/>
  <c r="J41" i="4"/>
  <c r="J116" i="4"/>
  <c r="J143" i="4"/>
  <c r="J43" i="4"/>
  <c r="J39" i="4"/>
  <c r="J82" i="4"/>
  <c r="J137" i="4"/>
  <c r="J154" i="4"/>
  <c r="J133" i="4"/>
  <c r="J118" i="4"/>
  <c r="J191" i="4"/>
  <c r="J159" i="4"/>
  <c r="J33" i="4"/>
  <c r="J90" i="4"/>
  <c r="J170" i="4"/>
  <c r="J57" i="4"/>
  <c r="J12" i="4"/>
  <c r="J178" i="4"/>
  <c r="J37" i="4"/>
  <c r="J94" i="4"/>
  <c r="J130" i="4"/>
  <c r="J52" i="4"/>
  <c r="J16" i="4"/>
  <c r="J186" i="4"/>
  <c r="J174" i="4"/>
  <c r="J173" i="4"/>
  <c r="J14" i="4"/>
  <c r="J138" i="4"/>
  <c r="J22" i="4"/>
  <c r="J72" i="4"/>
  <c r="J7" i="4"/>
  <c r="J89" i="4"/>
  <c r="J164" i="4"/>
  <c r="J28" i="4"/>
  <c r="J83" i="4"/>
  <c r="J162" i="4"/>
  <c r="J108" i="4"/>
  <c r="J21" i="4"/>
  <c r="J177" i="4"/>
  <c r="J110" i="4"/>
  <c r="J36" i="4"/>
  <c r="J51" i="4"/>
  <c r="J45" i="4"/>
  <c r="J93" i="4"/>
  <c r="J150" i="4"/>
  <c r="J91" i="4"/>
  <c r="J129" i="4"/>
  <c r="J44" i="4"/>
  <c r="J99" i="4"/>
  <c r="J88" i="4"/>
  <c r="J151" i="4"/>
  <c r="J29" i="4"/>
  <c r="J122" i="4"/>
  <c r="J31" i="4"/>
  <c r="J11" i="4"/>
  <c r="J32" i="4"/>
  <c r="J126" i="4"/>
  <c r="J95" i="4"/>
  <c r="J146" i="4"/>
  <c r="J104" i="4"/>
  <c r="J128" i="4"/>
  <c r="J13" i="4"/>
  <c r="J152" i="4"/>
  <c r="J42" i="4"/>
  <c r="J161" i="4"/>
  <c r="J73" i="4"/>
  <c r="J92" i="4"/>
  <c r="J18" i="4"/>
  <c r="J117" i="4"/>
  <c r="J158" i="4"/>
  <c r="J30" i="4"/>
  <c r="J100" i="4"/>
  <c r="J182" i="4"/>
  <c r="J163" i="4"/>
  <c r="J148" i="4"/>
  <c r="J105" i="4"/>
  <c r="J35" i="4"/>
  <c r="J67" i="4"/>
  <c r="J123" i="4"/>
  <c r="J60" i="4"/>
  <c r="J77" i="4"/>
  <c r="J101" i="4"/>
  <c r="J175" i="4"/>
  <c r="J20" i="4"/>
  <c r="J188" i="4"/>
  <c r="J66" i="4"/>
  <c r="J103" i="4"/>
  <c r="J165" i="4"/>
  <c r="J80" i="4"/>
  <c r="J144" i="4"/>
  <c r="J79" i="4"/>
  <c r="J65" i="4"/>
  <c r="J127" i="4"/>
  <c r="J190" i="4"/>
  <c r="J85" i="4"/>
  <c r="J156" i="4"/>
  <c r="I194" i="4"/>
  <c r="I195" i="4" s="1"/>
  <c r="H233" i="2"/>
  <c r="I233" i="2" s="1"/>
  <c r="I232" i="2" s="1"/>
  <c r="H229" i="2"/>
  <c r="I229" i="2" s="1"/>
  <c r="H230" i="2"/>
  <c r="I230" i="2" s="1"/>
  <c r="H231" i="2"/>
  <c r="I231" i="2" s="1"/>
  <c r="H228" i="2"/>
  <c r="I228" i="2" s="1"/>
  <c r="H225" i="2"/>
  <c r="I225" i="2" s="1"/>
  <c r="H226" i="2"/>
  <c r="I226" i="2" s="1"/>
  <c r="H224" i="2"/>
  <c r="I224" i="2" s="1"/>
  <c r="H222" i="2"/>
  <c r="I222" i="2" s="1"/>
  <c r="H221" i="2"/>
  <c r="I221" i="2" s="1"/>
  <c r="H219" i="2"/>
  <c r="I219" i="2" s="1"/>
  <c r="I218" i="2" s="1"/>
  <c r="H216" i="2"/>
  <c r="I216" i="2" s="1"/>
  <c r="H217" i="2"/>
  <c r="I217" i="2" s="1"/>
  <c r="H215" i="2"/>
  <c r="I215" i="2" s="1"/>
  <c r="H210" i="2"/>
  <c r="I210" i="2" s="1"/>
  <c r="H211" i="2"/>
  <c r="I211" i="2" s="1"/>
  <c r="H209" i="2"/>
  <c r="I209" i="2" s="1"/>
  <c r="H207" i="2"/>
  <c r="I207" i="2" s="1"/>
  <c r="H206" i="2"/>
  <c r="I206" i="2" s="1"/>
  <c r="H204" i="2"/>
  <c r="I204" i="2" s="1"/>
  <c r="H203" i="2"/>
  <c r="I203" i="2" s="1"/>
  <c r="H201" i="2"/>
  <c r="I201" i="2" s="1"/>
  <c r="H200" i="2"/>
  <c r="I200" i="2" s="1"/>
  <c r="H195" i="2"/>
  <c r="I195" i="2" s="1"/>
  <c r="H196" i="2"/>
  <c r="I196" i="2" s="1"/>
  <c r="H197" i="2"/>
  <c r="I197" i="2" s="1"/>
  <c r="H194" i="2"/>
  <c r="I194" i="2" s="1"/>
  <c r="H188" i="2"/>
  <c r="I188" i="2" s="1"/>
  <c r="H189" i="2"/>
  <c r="I189" i="2" s="1"/>
  <c r="H190" i="2"/>
  <c r="I190" i="2" s="1"/>
  <c r="H191" i="2"/>
  <c r="I191" i="2" s="1"/>
  <c r="H192" i="2"/>
  <c r="I192" i="2" s="1"/>
  <c r="H187" i="2"/>
  <c r="I187" i="2" s="1"/>
  <c r="H185" i="2"/>
  <c r="I185" i="2" s="1"/>
  <c r="H184" i="2"/>
  <c r="I184" i="2" s="1"/>
  <c r="H181" i="2"/>
  <c r="I181" i="2" s="1"/>
  <c r="H182" i="2"/>
  <c r="I182" i="2" s="1"/>
  <c r="H180" i="2"/>
  <c r="I180" i="2" s="1"/>
  <c r="H178" i="2"/>
  <c r="I178" i="2" s="1"/>
  <c r="H177" i="2"/>
  <c r="I177" i="2" s="1"/>
  <c r="H173" i="2"/>
  <c r="I173" i="2" s="1"/>
  <c r="H174" i="2"/>
  <c r="I174" i="2" s="1"/>
  <c r="H175" i="2"/>
  <c r="I175" i="2" s="1"/>
  <c r="H172" i="2"/>
  <c r="I172" i="2" s="1"/>
  <c r="H165" i="2"/>
  <c r="I165" i="2" s="1"/>
  <c r="H166" i="2"/>
  <c r="I166" i="2" s="1"/>
  <c r="H167" i="2"/>
  <c r="I167" i="2" s="1"/>
  <c r="H168" i="2"/>
  <c r="I168" i="2" s="1"/>
  <c r="H169" i="2"/>
  <c r="I169" i="2" s="1"/>
  <c r="H170" i="2"/>
  <c r="I170" i="2" s="1"/>
  <c r="H164" i="2"/>
  <c r="I164" i="2" s="1"/>
  <c r="H160" i="2"/>
  <c r="I160" i="2" s="1"/>
  <c r="I159" i="2" s="1"/>
  <c r="H158" i="2"/>
  <c r="I158" i="2" s="1"/>
  <c r="I157" i="2" s="1"/>
  <c r="H104" i="2"/>
  <c r="I104" i="2" s="1"/>
  <c r="H105" i="2"/>
  <c r="I105" i="2" s="1"/>
  <c r="H106" i="2"/>
  <c r="I106" i="2" s="1"/>
  <c r="H107" i="2"/>
  <c r="I107" i="2" s="1"/>
  <c r="H108" i="2"/>
  <c r="I108" i="2" s="1"/>
  <c r="H109" i="2"/>
  <c r="I109" i="2" s="1"/>
  <c r="H110" i="2"/>
  <c r="I110" i="2" s="1"/>
  <c r="H111" i="2"/>
  <c r="I111" i="2" s="1"/>
  <c r="H112" i="2"/>
  <c r="I112" i="2" s="1"/>
  <c r="H113" i="2"/>
  <c r="I113" i="2" s="1"/>
  <c r="H114" i="2"/>
  <c r="I114" i="2" s="1"/>
  <c r="H115" i="2"/>
  <c r="I115" i="2" s="1"/>
  <c r="H116" i="2"/>
  <c r="I116" i="2" s="1"/>
  <c r="H117" i="2"/>
  <c r="I117" i="2" s="1"/>
  <c r="H118" i="2"/>
  <c r="I118" i="2" s="1"/>
  <c r="H119" i="2"/>
  <c r="I119" i="2" s="1"/>
  <c r="H120" i="2"/>
  <c r="I120" i="2" s="1"/>
  <c r="H121" i="2"/>
  <c r="I121" i="2" s="1"/>
  <c r="H122" i="2"/>
  <c r="I122" i="2" s="1"/>
  <c r="H123" i="2"/>
  <c r="I123" i="2" s="1"/>
  <c r="H124" i="2"/>
  <c r="I124" i="2" s="1"/>
  <c r="H125" i="2"/>
  <c r="I125" i="2" s="1"/>
  <c r="H126" i="2"/>
  <c r="I126" i="2" s="1"/>
  <c r="H127" i="2"/>
  <c r="I127" i="2" s="1"/>
  <c r="H128" i="2"/>
  <c r="I128" i="2" s="1"/>
  <c r="H129" i="2"/>
  <c r="I129" i="2" s="1"/>
  <c r="H130" i="2"/>
  <c r="I130" i="2" s="1"/>
  <c r="H131" i="2"/>
  <c r="I131" i="2" s="1"/>
  <c r="H132" i="2"/>
  <c r="I132" i="2" s="1"/>
  <c r="H133" i="2"/>
  <c r="I133" i="2" s="1"/>
  <c r="H134" i="2"/>
  <c r="I134" i="2" s="1"/>
  <c r="H135" i="2"/>
  <c r="I135" i="2" s="1"/>
  <c r="H136" i="2"/>
  <c r="I136" i="2" s="1"/>
  <c r="H137" i="2"/>
  <c r="I137" i="2" s="1"/>
  <c r="H138" i="2"/>
  <c r="I138" i="2" s="1"/>
  <c r="H139" i="2"/>
  <c r="I139" i="2" s="1"/>
  <c r="H140" i="2"/>
  <c r="I140" i="2" s="1"/>
  <c r="H141" i="2"/>
  <c r="I141" i="2" s="1"/>
  <c r="H142" i="2"/>
  <c r="I142" i="2" s="1"/>
  <c r="H143" i="2"/>
  <c r="I143" i="2" s="1"/>
  <c r="H144" i="2"/>
  <c r="I144" i="2" s="1"/>
  <c r="H145" i="2"/>
  <c r="I145" i="2" s="1"/>
  <c r="H146" i="2"/>
  <c r="I146" i="2" s="1"/>
  <c r="H103" i="2"/>
  <c r="I103" i="2" s="1"/>
  <c r="H91" i="2"/>
  <c r="I91" i="2" s="1"/>
  <c r="H92" i="2"/>
  <c r="I92" i="2" s="1"/>
  <c r="H93" i="2"/>
  <c r="I93" i="2" s="1"/>
  <c r="H94" i="2"/>
  <c r="I94" i="2" s="1"/>
  <c r="H95" i="2"/>
  <c r="I95" i="2" s="1"/>
  <c r="H96" i="2"/>
  <c r="I96" i="2" s="1"/>
  <c r="H97" i="2"/>
  <c r="I97" i="2" s="1"/>
  <c r="H98" i="2"/>
  <c r="I98" i="2" s="1"/>
  <c r="H99" i="2"/>
  <c r="I99" i="2" s="1"/>
  <c r="H100" i="2"/>
  <c r="I100" i="2" s="1"/>
  <c r="H90" i="2"/>
  <c r="I90" i="2" s="1"/>
  <c r="H88" i="2"/>
  <c r="I88" i="2" s="1"/>
  <c r="H87" i="2"/>
  <c r="I87" i="2" s="1"/>
  <c r="H85" i="2"/>
  <c r="I85" i="2" s="1"/>
  <c r="I84" i="2" s="1"/>
  <c r="H83" i="2"/>
  <c r="I83" i="2" s="1"/>
  <c r="H82" i="2"/>
  <c r="I82" i="2" s="1"/>
  <c r="H79" i="2"/>
  <c r="I79" i="2" s="1"/>
  <c r="H78" i="2"/>
  <c r="I78" i="2" s="1"/>
  <c r="H71" i="2"/>
  <c r="I71" i="2" s="1"/>
  <c r="H73" i="2"/>
  <c r="I73" i="2" s="1"/>
  <c r="H74" i="2"/>
  <c r="I74" i="2" s="1"/>
  <c r="H75" i="2"/>
  <c r="I75" i="2" s="1"/>
  <c r="H76" i="2"/>
  <c r="I76" i="2" s="1"/>
  <c r="H70" i="2"/>
  <c r="I70" i="2" s="1"/>
  <c r="H67" i="2"/>
  <c r="I67" i="2" s="1"/>
  <c r="H68" i="2"/>
  <c r="I68" i="2" s="1"/>
  <c r="H66" i="2"/>
  <c r="I66" i="2" s="1"/>
  <c r="H62" i="2"/>
  <c r="I62" i="2" s="1"/>
  <c r="I61" i="2" s="1"/>
  <c r="H58" i="2"/>
  <c r="I58" i="2" s="1"/>
  <c r="H59" i="2"/>
  <c r="I59" i="2" s="1"/>
  <c r="H60" i="2"/>
  <c r="I60" i="2" s="1"/>
  <c r="H57" i="2"/>
  <c r="I57" i="2" s="1"/>
  <c r="H31" i="2"/>
  <c r="I31" i="2" s="1"/>
  <c r="H32" i="2"/>
  <c r="I32" i="2" s="1"/>
  <c r="H33" i="2"/>
  <c r="I33" i="2" s="1"/>
  <c r="H34" i="2"/>
  <c r="I34" i="2" s="1"/>
  <c r="H35" i="2"/>
  <c r="I35" i="2" s="1"/>
  <c r="H36" i="2"/>
  <c r="I36" i="2" s="1"/>
  <c r="H37" i="2"/>
  <c r="I37" i="2" s="1"/>
  <c r="H38" i="2"/>
  <c r="I38" i="2" s="1"/>
  <c r="H39" i="2"/>
  <c r="I39" i="2" s="1"/>
  <c r="H40" i="2"/>
  <c r="I40" i="2" s="1"/>
  <c r="H41" i="2"/>
  <c r="I41" i="2" s="1"/>
  <c r="H42" i="2"/>
  <c r="I42" i="2" s="1"/>
  <c r="H43" i="2"/>
  <c r="I43" i="2" s="1"/>
  <c r="H44" i="2"/>
  <c r="I44" i="2" s="1"/>
  <c r="H45" i="2"/>
  <c r="I45" i="2" s="1"/>
  <c r="H46" i="2"/>
  <c r="I46" i="2" s="1"/>
  <c r="H47" i="2"/>
  <c r="I47" i="2" s="1"/>
  <c r="H48" i="2"/>
  <c r="I48" i="2" s="1"/>
  <c r="H49" i="2"/>
  <c r="I49" i="2" s="1"/>
  <c r="H50" i="2"/>
  <c r="I50" i="2" s="1"/>
  <c r="H52" i="2"/>
  <c r="I52" i="2" s="1"/>
  <c r="H53" i="2"/>
  <c r="I53" i="2" s="1"/>
  <c r="H54" i="2"/>
  <c r="I54" i="2" s="1"/>
  <c r="H30" i="2"/>
  <c r="I30" i="2" s="1"/>
  <c r="H25" i="2"/>
  <c r="I25" i="2" s="1"/>
  <c r="H26" i="2"/>
  <c r="I26" i="2" s="1"/>
  <c r="H27" i="2"/>
  <c r="I27" i="2" s="1"/>
  <c r="H28" i="2"/>
  <c r="I28" i="2" s="1"/>
  <c r="H24" i="2"/>
  <c r="I24" i="2" s="1"/>
  <c r="H8" i="2"/>
  <c r="I8" i="2" s="1"/>
  <c r="H9" i="2"/>
  <c r="I9" i="2" s="1"/>
  <c r="H10" i="2"/>
  <c r="I10" i="2" s="1"/>
  <c r="H11" i="2"/>
  <c r="I11" i="2" s="1"/>
  <c r="H12" i="2"/>
  <c r="I12" i="2" s="1"/>
  <c r="H13" i="2"/>
  <c r="I13" i="2" s="1"/>
  <c r="H14" i="2"/>
  <c r="I14" i="2" s="1"/>
  <c r="H15" i="2"/>
  <c r="I15" i="2" s="1"/>
  <c r="H16" i="2"/>
  <c r="I16" i="2" s="1"/>
  <c r="H17" i="2"/>
  <c r="I17" i="2" s="1"/>
  <c r="H18" i="2"/>
  <c r="I18" i="2" s="1"/>
  <c r="H19" i="2"/>
  <c r="I19" i="2" s="1"/>
  <c r="H20" i="2"/>
  <c r="I20" i="2" s="1"/>
  <c r="H22" i="2"/>
  <c r="I22" i="2" s="1"/>
  <c r="H7" i="2"/>
  <c r="I7" i="2" s="1"/>
  <c r="I77" i="2" l="1"/>
  <c r="I205" i="2"/>
  <c r="K8" i="4"/>
  <c r="K9" i="4" s="1"/>
  <c r="K10" i="4" s="1"/>
  <c r="K11" i="4" s="1"/>
  <c r="K12" i="4" s="1"/>
  <c r="K13" i="4" s="1"/>
  <c r="K14" i="4" s="1"/>
  <c r="K15" i="4" s="1"/>
  <c r="K16" i="4" s="1"/>
  <c r="K17" i="4" s="1"/>
  <c r="K18" i="4" s="1"/>
  <c r="K19" i="4" s="1"/>
  <c r="K20" i="4" s="1"/>
  <c r="K21" i="4" s="1"/>
  <c r="K22" i="4" s="1"/>
  <c r="K23" i="4" s="1"/>
  <c r="K24" i="4" s="1"/>
  <c r="K25" i="4" s="1"/>
  <c r="K26" i="4" s="1"/>
  <c r="K27" i="4" s="1"/>
  <c r="K28" i="4" s="1"/>
  <c r="K29" i="4" s="1"/>
  <c r="K30" i="4" s="1"/>
  <c r="K31" i="4" s="1"/>
  <c r="K32" i="4" s="1"/>
  <c r="K33" i="4" s="1"/>
  <c r="K34" i="4" s="1"/>
  <c r="K35" i="4" s="1"/>
  <c r="K36" i="4" s="1"/>
  <c r="K37" i="4" s="1"/>
  <c r="K38" i="4" s="1"/>
  <c r="K39" i="4" s="1"/>
  <c r="K40" i="4" s="1"/>
  <c r="K41" i="4" s="1"/>
  <c r="K42" i="4" s="1"/>
  <c r="K43" i="4" s="1"/>
  <c r="K44" i="4" s="1"/>
  <c r="K45" i="4" s="1"/>
  <c r="K46" i="4" s="1"/>
  <c r="K47" i="4" s="1"/>
  <c r="K48" i="4" s="1"/>
  <c r="K49" i="4" s="1"/>
  <c r="K50" i="4" s="1"/>
  <c r="K51" i="4" s="1"/>
  <c r="K52" i="4" s="1"/>
  <c r="K53" i="4" s="1"/>
  <c r="K54" i="4" s="1"/>
  <c r="K55" i="4" s="1"/>
  <c r="K56" i="4" s="1"/>
  <c r="K57" i="4" s="1"/>
  <c r="K58" i="4" s="1"/>
  <c r="K59" i="4" s="1"/>
  <c r="K60" i="4" s="1"/>
  <c r="K61" i="4" s="1"/>
  <c r="K62" i="4" s="1"/>
  <c r="K63" i="4" s="1"/>
  <c r="K64" i="4" s="1"/>
  <c r="K65" i="4" s="1"/>
  <c r="K66" i="4" s="1"/>
  <c r="K67" i="4" s="1"/>
  <c r="K68" i="4" s="1"/>
  <c r="K69" i="4" s="1"/>
  <c r="K70" i="4" s="1"/>
  <c r="K71" i="4" s="1"/>
  <c r="K72" i="4" s="1"/>
  <c r="K73" i="4" s="1"/>
  <c r="K74" i="4" s="1"/>
  <c r="K75" i="4" s="1"/>
  <c r="K76" i="4" s="1"/>
  <c r="K77" i="4" s="1"/>
  <c r="I81" i="2"/>
  <c r="I183" i="2"/>
  <c r="I199" i="2"/>
  <c r="I163" i="2"/>
  <c r="I193" i="2"/>
  <c r="I202" i="2"/>
  <c r="I23" i="2"/>
  <c r="I86" i="2"/>
  <c r="I179" i="2"/>
  <c r="I213" i="2"/>
  <c r="I220" i="2"/>
  <c r="I6" i="2"/>
  <c r="I56" i="2"/>
  <c r="I69" i="2"/>
  <c r="I102" i="2"/>
  <c r="I101" i="2" s="1"/>
  <c r="I186" i="2"/>
  <c r="I208" i="2"/>
  <c r="I29" i="2"/>
  <c r="I65" i="2"/>
  <c r="I89" i="2"/>
  <c r="I171" i="2"/>
  <c r="I176" i="2"/>
  <c r="I223" i="2"/>
  <c r="I227" i="2"/>
  <c r="I80" i="2"/>
  <c r="I198" i="2" l="1"/>
  <c r="I162" i="2"/>
  <c r="I161" i="2" s="1"/>
  <c r="I212" i="2"/>
  <c r="I235" i="2" l="1"/>
  <c r="I236" i="2" l="1"/>
</calcChain>
</file>

<file path=xl/sharedStrings.xml><?xml version="1.0" encoding="utf-8"?>
<sst xmlns="http://schemas.openxmlformats.org/spreadsheetml/2006/main" count="2672" uniqueCount="731">
  <si>
    <t>Obra</t>
  </si>
  <si>
    <t>B.D.I.</t>
  </si>
  <si>
    <t>Encargos Sociais</t>
  </si>
  <si>
    <t>REFORMA GERAL SUDAM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</si>
  <si>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</si>
  <si>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</si>
  <si>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</si>
  <si>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</si>
  <si>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</si>
  <si>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</si>
  <si>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</si>
  <si>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</si>
  <si>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</si>
  <si>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</si>
  <si>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 xml:space="preserve"> 1 </t>
  </si>
  <si>
    <t>SERVIÇOS PRELIMINARES</t>
  </si>
  <si>
    <t xml:space="preserve"> 1.1 </t>
  </si>
  <si>
    <t xml:space="preserve"> 010008 </t>
  </si>
  <si>
    <t>SEDOP</t>
  </si>
  <si>
    <t>Limpeza do terreno</t>
  </si>
  <si>
    <t>m²</t>
  </si>
  <si>
    <t xml:space="preserve"> 74209/001 </t>
  </si>
  <si>
    <t>SINAPI</t>
  </si>
  <si>
    <t>PLACA DE OBRA EM CHAPA DE ACO GALVANIZADO</t>
  </si>
  <si>
    <t xml:space="preserve"> 00010776 </t>
  </si>
  <si>
    <t>LOCACAO DE CONTAINER 2,30 X 6,00 M, ALT. 2,50 M, PARA ESCRITORIO, SEM DIVISORIAS INTERNAS E SEM SANITARIO (NAO INCLUI MOBILIZACAO/DESMOBILIZACAO)</t>
  </si>
  <si>
    <t>MES</t>
  </si>
  <si>
    <t xml:space="preserve"> 011350 </t>
  </si>
  <si>
    <t>Tapume metálico</t>
  </si>
  <si>
    <t xml:space="preserve"> 00010777 </t>
  </si>
  <si>
    <t>LOCACAO DE CONTAINER 2,30 X 4,30 M, ALT. 2,50 M, PARA SANITARIO, COM 3 BACIAS, 4 CHUVEIROS, 1 LAVATORIO E 1 MICTORIO (NAO INCLUI MOBILIZACAO/DESMOBILIZACAO)</t>
  </si>
  <si>
    <t xml:space="preserve"> CPU 129 </t>
  </si>
  <si>
    <t>Próprio</t>
  </si>
  <si>
    <t>ART DE EXECUÇÃO DE SERVIÇOS - VALOR DE CONTRATO ACIMA DE R$ 15.000,00 - CONFEA</t>
  </si>
  <si>
    <t>UND</t>
  </si>
  <si>
    <t xml:space="preserve"> 9416 </t>
  </si>
  <si>
    <t>ORSE</t>
  </si>
  <si>
    <t>Instalação provisória de energia elétrica, aerea, trifasica, em poste galvanizado, exclusive fornecimento do medidor</t>
  </si>
  <si>
    <t>un</t>
  </si>
  <si>
    <t xml:space="preserve"> 6096 </t>
  </si>
  <si>
    <t>Ligação Predial de Água em Mureta de Concreto, Provisória ou Definitiva, com Fornecimento de Material, inclusive Mureta e Hidrômetro, Rede DN 50mm - Rev 03_10/2022</t>
  </si>
  <si>
    <t>UN</t>
  </si>
  <si>
    <t xml:space="preserve"> 01.03.12U </t>
  </si>
  <si>
    <t>COMPESA</t>
  </si>
  <si>
    <t>TELA TAPUME, COR LARANJA, COM SUPORTE A CADA 2M, DE ACORDO COM PADRÃO COMPESA / NTC - 108 (FORNECIMENTO E INSTALAÇÃO)</t>
  </si>
  <si>
    <t>M</t>
  </si>
  <si>
    <t xml:space="preserve"> 00010527 </t>
  </si>
  <si>
    <t>LOCACAO DE ANDAIME METALICO TUBULAR DE ENCAIXE, TIPO DE TORRE, CADA PAINEL COM LARGURA DE 1 ATE 1,5 M E ALTURA DE *1,00* M, INCLUINDO DIAGONAL, BARRAS DE LIGACAO, SAPATAS OU RODIZIOS E DEMAIS ITENS NECESSARIOS A MONTAGEM (NAO INCLUI INSTALACAO)</t>
  </si>
  <si>
    <t>MXMES</t>
  </si>
  <si>
    <t xml:space="preserve"> 97064 </t>
  </si>
  <si>
    <t>MONTAGEM E DESMONTAGEM DE ANDAIME TUBULAR TIPO "TORRE" (EXCLUSIVE ANDAIME E LIMPEZA). AF_03/2024</t>
  </si>
  <si>
    <t xml:space="preserve"> 97062 </t>
  </si>
  <si>
    <t>COLOCAÇÃO DE TELA EM ANDAIME FACHADEIRO. AF_03/2024</t>
  </si>
  <si>
    <t xml:space="preserve"> 00020193 </t>
  </si>
  <si>
    <t>LOCACAO DE ANDAIME METALICO TIPO FACHADEIRO, PECAS COM APROXIMADAMENTE 1,20 M DE LARGURA E 2,0 M DE ALTURA, INCLUINDO DIAGONAIS EM X, BARRAS DE LIGACAO, SAPATAS E DEMAIS ITENS NECESSARIOS A MONTAGEM (NAO INCLUI INSTALACAO)</t>
  </si>
  <si>
    <t>M2XMES</t>
  </si>
  <si>
    <t xml:space="preserve"> 97063 </t>
  </si>
  <si>
    <t>MONTAGEM E DESMONTAGEM DE ANDAIME MODULAR FACHADEIRO, COM PISO METÁLICO, PARA EDIFÍCIOS COM MULTIPLOS PAVIMENTOS (EXCLUSIVE ANDAIME E LIMPEZA). AF_03/2024</t>
  </si>
  <si>
    <t xml:space="preserve"> 021531 </t>
  </si>
  <si>
    <t>Desmontagem de estrutura metálica com retirada de solda e corte de peças
por</t>
  </si>
  <si>
    <t xml:space="preserve"> SUDAM </t>
  </si>
  <si>
    <t>Balancim Elétrico - JAÚ</t>
  </si>
  <si>
    <t>MÊS</t>
  </si>
  <si>
    <t xml:space="preserve"> 100982 </t>
  </si>
  <si>
    <t>CARGA, MANOBRA E DESCARGA DE ENTULHO EM CAMINHÃO BASCULANTE 10 M³ - CARGA COM ESCAVADEIRA HIDRÁULICA  (CAÇAMBA DE 0,80 M³ / 111 HP) E DESCARGA LIVRE (UNIDADE: M3). AF_07/2020</t>
  </si>
  <si>
    <t>m³</t>
  </si>
  <si>
    <t xml:space="preserve"> 2 </t>
  </si>
  <si>
    <t>ADMINISTRAÇÃO DA OBRA</t>
  </si>
  <si>
    <t xml:space="preserve"> 2.1 </t>
  </si>
  <si>
    <t xml:space="preserve"> 90779 </t>
  </si>
  <si>
    <t>ENGENHEIRO CIVIL DE OBRA SENIOR COM ENCARGOS COMPLEMENTARES</t>
  </si>
  <si>
    <t>H</t>
  </si>
  <si>
    <t xml:space="preserve"> 90777 </t>
  </si>
  <si>
    <t>ENGENHEIRO CIVIL DE OBRA JUNIOR COM ENCARGOS COMPLEMENTARES</t>
  </si>
  <si>
    <t xml:space="preserve"> 90776 </t>
  </si>
  <si>
    <t>ENCARREGADO GERAL COM ENCARGOS COMPLEMENTARES</t>
  </si>
  <si>
    <t xml:space="preserve"> 100309 </t>
  </si>
  <si>
    <t>TÉCNICO EM SEGURANÇA DO TRABALHO COM ENCARGOS COMPLEMENTARES</t>
  </si>
  <si>
    <t xml:space="preserve"> 90766 </t>
  </si>
  <si>
    <t>ALMOXARIFE COM ENCARGOS COMPLEMENTARES</t>
  </si>
  <si>
    <t xml:space="preserve"> 3 </t>
  </si>
  <si>
    <t>DEMOLIÇÕES E RETIRADAS</t>
  </si>
  <si>
    <t xml:space="preserve"> 3.1 </t>
  </si>
  <si>
    <t xml:space="preserve"> 13416 </t>
  </si>
  <si>
    <t>Remoção de textura acrílica (raspagem e/ou lixamento e/ou escovação)</t>
  </si>
  <si>
    <t xml:space="preserve"> 020857 </t>
  </si>
  <si>
    <t>Retirada de ponto elétrico</t>
  </si>
  <si>
    <t>pt</t>
  </si>
  <si>
    <t xml:space="preserve"> 020020 </t>
  </si>
  <si>
    <t>Retirada da estrutura em madeira da cobertura</t>
  </si>
  <si>
    <t xml:space="preserve"> 020847 </t>
  </si>
  <si>
    <t>Retirada de caixa de ar condicionado</t>
  </si>
  <si>
    <t xml:space="preserve"> 022650 </t>
  </si>
  <si>
    <t>SBC</t>
  </si>
  <si>
    <t>RETIRADA DE DUTOS DE REFRIGERACAO</t>
  </si>
  <si>
    <t xml:space="preserve"> 11101 </t>
  </si>
  <si>
    <t>Retirada de caixa de incêndio, inclusive registros, mangueiras e acessórios</t>
  </si>
  <si>
    <t xml:space="preserve"> 33 </t>
  </si>
  <si>
    <t>Demolição de revestimento em mármore</t>
  </si>
  <si>
    <t xml:space="preserve"> 8337 </t>
  </si>
  <si>
    <t>Demolição de peitoril de mármore</t>
  </si>
  <si>
    <t xml:space="preserve"> 020677 </t>
  </si>
  <si>
    <t>Retirada de pintura (c/ escova de aço)</t>
  </si>
  <si>
    <t xml:space="preserve"> 020024 </t>
  </si>
  <si>
    <t>Retirada de telhas fibrocimento sem aproveitamento</t>
  </si>
  <si>
    <t xml:space="preserve"> 021529 </t>
  </si>
  <si>
    <t>Retirada de ponto de água/esgoto</t>
  </si>
  <si>
    <t xml:space="preserve"> 3240 </t>
  </si>
  <si>
    <t>Demolição de piso de alta resistência</t>
  </si>
  <si>
    <t xml:space="preserve"> 020756 </t>
  </si>
  <si>
    <t>Demolição manual de concreto armado</t>
  </si>
  <si>
    <t xml:space="preserve"> 12631 </t>
  </si>
  <si>
    <t>Retirada de divisória tipo naval</t>
  </si>
  <si>
    <t xml:space="preserve"> 6 </t>
  </si>
  <si>
    <t>Demolição de alvenaria de bloco cerâmico e=0,09m - revestida</t>
  </si>
  <si>
    <t xml:space="preserve"> 13435 </t>
  </si>
  <si>
    <t>Demolição de estrutura metálica de cobertura, incluindo telhado, pilares, vigas e terças - Obra Reforma do palácio de Veraneio</t>
  </si>
  <si>
    <t xml:space="preserve"> 020021 </t>
  </si>
  <si>
    <t>Retirada de revestimento cerâmico</t>
  </si>
  <si>
    <t xml:space="preserve"> 020013 </t>
  </si>
  <si>
    <t>Retirada de esquadria com aproveitamento</t>
  </si>
  <si>
    <t xml:space="preserve"> 020235 </t>
  </si>
  <si>
    <t>Retirada de piso ceramico, inclusive camada regularizadora</t>
  </si>
  <si>
    <t xml:space="preserve"> 021526 </t>
  </si>
  <si>
    <t>Retirada de louça sanitária</t>
  </si>
  <si>
    <t xml:space="preserve"> 020855 </t>
  </si>
  <si>
    <t>Retirada de luminárias</t>
  </si>
  <si>
    <t xml:space="preserve"> 12 </t>
  </si>
  <si>
    <t>Demolição de forros</t>
  </si>
  <si>
    <t xml:space="preserve"> 020221 </t>
  </si>
  <si>
    <t>Retirada de piso em taco de madeira</t>
  </si>
  <si>
    <t xml:space="preserve"> 73801/002 </t>
  </si>
  <si>
    <t>DEMOLICAO DE CAMADA DE ASSENTAMENTO/CONTRAPISO COM USO DE PONTEIRO, ESPESSURA ATE 4CM</t>
  </si>
  <si>
    <t xml:space="preserve"> 020019 </t>
  </si>
  <si>
    <t>Retirada de reboco ou emboço</t>
  </si>
  <si>
    <t xml:space="preserve"> 4 </t>
  </si>
  <si>
    <t>COBERTURA</t>
  </si>
  <si>
    <t xml:space="preserve"> 4.1 </t>
  </si>
  <si>
    <t xml:space="preserve"> 94216 </t>
  </si>
  <si>
    <t>TELHAMENTO COM TELHA METÁLICA TERMOACÚSTICA E = 30 MM, COM ATÉ 2 ÁGUAS, INCLUSO IÇAMENTO. AF_07/2019</t>
  </si>
  <si>
    <t xml:space="preserve"> 071361 </t>
  </si>
  <si>
    <t>Estrutura metálica p/ cobertura - 2 águas-vão 20m</t>
  </si>
  <si>
    <t xml:space="preserve"> 080151 </t>
  </si>
  <si>
    <t>Impermeabilização de lajes e calhas</t>
  </si>
  <si>
    <t xml:space="preserve"> 1968 </t>
  </si>
  <si>
    <t>Impermeabilização - Proteção mecânica de superficie com argamassa cimento e areia, traço 1:3</t>
  </si>
  <si>
    <t xml:space="preserve"> 5 </t>
  </si>
  <si>
    <t>FORRO</t>
  </si>
  <si>
    <t xml:space="preserve"> 5.1 </t>
  </si>
  <si>
    <t xml:space="preserve"> 141369 </t>
  </si>
  <si>
    <t>Forro em gesso acustico (c/lã de vidro)</t>
  </si>
  <si>
    <t>PAREDES E PAINÉIS</t>
  </si>
  <si>
    <t xml:space="preserve"> 6.1 </t>
  </si>
  <si>
    <t xml:space="preserve"> 060046 </t>
  </si>
  <si>
    <t>Alvenaria tijolo de barro a cutelo</t>
  </si>
  <si>
    <t xml:space="preserve"> 061460 </t>
  </si>
  <si>
    <t>Divisória em gesso acartonado acústico e=11cm</t>
  </si>
  <si>
    <t xml:space="preserve"> 110763 </t>
  </si>
  <si>
    <t>Reboco com argamassa 1:6:Adit. Plast.</t>
  </si>
  <si>
    <t xml:space="preserve"> 7 </t>
  </si>
  <si>
    <t>PISOS</t>
  </si>
  <si>
    <t xml:space="preserve"> 130492 </t>
  </si>
  <si>
    <t>Calçada (incl.alicerce, baldrame e concreto c/ junta seca)</t>
  </si>
  <si>
    <t xml:space="preserve"> 130233 </t>
  </si>
  <si>
    <t>Cimentado liso c/ junta plastica</t>
  </si>
  <si>
    <t xml:space="preserve"> 130759 </t>
  </si>
  <si>
    <t>Porcelanato (polido) - incluindo rejuntamento (Padrão Alto)</t>
  </si>
  <si>
    <t xml:space="preserve"> 130495 </t>
  </si>
  <si>
    <t>Granito preto e=2cm</t>
  </si>
  <si>
    <t xml:space="preserve"> 130728 </t>
  </si>
  <si>
    <t>PisoTátil direcional na cor amarelo 25x25 premoldado (16 unidades)</t>
  </si>
  <si>
    <t xml:space="preserve"> 88476 </t>
  </si>
  <si>
    <t>CONTRAPISO COM ARGAMASSA AUTONIVELANTE, APLICADO SOBRE LAJE, ADERIDO, ESPESSURA 2CM. AF_07/2021</t>
  </si>
  <si>
    <t xml:space="preserve"> 260728 </t>
  </si>
  <si>
    <t>Bloco de concreto intertravado e=8cm (incl. colchao de areia e
rejuntamento)</t>
  </si>
  <si>
    <t xml:space="preserve"> 8 </t>
  </si>
  <si>
    <t>REVESTIMENTO</t>
  </si>
  <si>
    <t xml:space="preserve"> 8.1 </t>
  </si>
  <si>
    <t xml:space="preserve"> 110644 </t>
  </si>
  <si>
    <t>Revestimento Cerâmico Padrão Médio</t>
  </si>
  <si>
    <t xml:space="preserve"> 8.2 </t>
  </si>
  <si>
    <t xml:space="preserve"> 4113 </t>
  </si>
  <si>
    <t>Tratamento de fissuras com argamassa de cimento e areia traço 1:3 (Seção até 5 x 5 cm)</t>
  </si>
  <si>
    <t>m</t>
  </si>
  <si>
    <t xml:space="preserve"> 9 </t>
  </si>
  <si>
    <t>ESQUADRIAS E FERRAGENS</t>
  </si>
  <si>
    <t xml:space="preserve"> 9.1 </t>
  </si>
  <si>
    <t>PORTAS</t>
  </si>
  <si>
    <t xml:space="preserve"> 9.1.1 </t>
  </si>
  <si>
    <t xml:space="preserve"> 091508 </t>
  </si>
  <si>
    <t>Porta em MDF revestida com laminado, com caixilho,alizar e ferragens de0,8x2,10m</t>
  </si>
  <si>
    <t xml:space="preserve"> 91338 </t>
  </si>
  <si>
    <t>PORTA DE ALUMÍNIO DE ABRIR COM LAMBRI, COM GUARNIÇÃO, FIXAÇÃO COM PARAFUSOS - FORNECIMENTO E INSTALAÇÃO. AF_12/2019</t>
  </si>
  <si>
    <t xml:space="preserve"> 9.2 </t>
  </si>
  <si>
    <t>JANELAS E BALANCINS</t>
  </si>
  <si>
    <t xml:space="preserve"> 9.2.1 </t>
  </si>
  <si>
    <t xml:space="preserve"> 102169 </t>
  </si>
  <si>
    <t>INSTALAÇÃO DE VIDRO LISO INCOLOR, E = 10 MM, EM ESQUADRIA DE ALUMÍNIO OU PVC, FIXADO COM BAGUETE. AF_01/2021_PS</t>
  </si>
  <si>
    <t xml:space="preserve"> 9.3 </t>
  </si>
  <si>
    <t>FERRAGENS</t>
  </si>
  <si>
    <t xml:space="preserve"> 9.3.1 </t>
  </si>
  <si>
    <t xml:space="preserve"> 100817 </t>
  </si>
  <si>
    <t>Fechadura para porta externa</t>
  </si>
  <si>
    <t xml:space="preserve"> 100816 </t>
  </si>
  <si>
    <t>Fechadura para porta de banheiro</t>
  </si>
  <si>
    <t xml:space="preserve"> 10 </t>
  </si>
  <si>
    <t>INSTALAÇÕES HIDROSSANITÁRIA</t>
  </si>
  <si>
    <t xml:space="preserve"> 190303 </t>
  </si>
  <si>
    <t>Bacia sifonada  - PCD</t>
  </si>
  <si>
    <t xml:space="preserve"> 12291 </t>
  </si>
  <si>
    <t>Lavatório com bancada em granito cinza andorinha, e = 2cm, dim 1,30x0,60, com 02 cubas de embutir de louça, sifão cromado, válvula cromada, torneira cromada, inclusive rodopia 10 cm, assentada</t>
  </si>
  <si>
    <t xml:space="preserve"> 190790 </t>
  </si>
  <si>
    <t>Engate plástico</t>
  </si>
  <si>
    <t xml:space="preserve"> 180844 </t>
  </si>
  <si>
    <t>Revisão de ponto de água</t>
  </si>
  <si>
    <t xml:space="preserve"> 190610 </t>
  </si>
  <si>
    <t>Bacia sifonada c/ cx. descarga acoplada ecológica com assento</t>
  </si>
  <si>
    <t xml:space="preserve"> 12290 </t>
  </si>
  <si>
    <t>Lavatório com bancada em granito cinza andorinha, e = 2cm, dim 0.80x0.60, com 01 cuba de louça de embutir, sifão cromado, válvula cromada, torneira cromada, inclusive rodopia 10 cm, assentada.</t>
  </si>
  <si>
    <t xml:space="preserve"> 180845 </t>
  </si>
  <si>
    <t>Revisão de ponto de esgoto</t>
  </si>
  <si>
    <t xml:space="preserve"> 190304 </t>
  </si>
  <si>
    <t>Lavatório de louça s/ coluna (incl. torn.sifão e válvula )-PCD</t>
  </si>
  <si>
    <t xml:space="preserve"> 191515 </t>
  </si>
  <si>
    <t>Torneira com alavanca</t>
  </si>
  <si>
    <t xml:space="preserve"> 180440 </t>
  </si>
  <si>
    <t>Registro de gaveta c/ canopla - 1/2"</t>
  </si>
  <si>
    <t xml:space="preserve"> 053343 </t>
  </si>
  <si>
    <t>ANEL VEDACAO 100mm PARA SAIDA VASO SANITARIO</t>
  </si>
  <si>
    <t xml:space="preserve"> 190401 </t>
  </si>
  <si>
    <t>Mictorio individual em louça c/ acessorios</t>
  </si>
  <si>
    <t xml:space="preserve"> 11 </t>
  </si>
  <si>
    <t>INSTALAÇÕES ELÉTRICA</t>
  </si>
  <si>
    <t xml:space="preserve"> 11.1 </t>
  </si>
  <si>
    <t>ELÉTRICA</t>
  </si>
  <si>
    <t xml:space="preserve"> 11.1.1 </t>
  </si>
  <si>
    <t xml:space="preserve"> 9728 </t>
  </si>
  <si>
    <t>QGBT-1 Quadro / Painel em chapa de aço com pintura eletrostática a pó poliester na cor bege, grau de proteção IP 54, com barramento, sem disjuntores - 2000x1700x600mm</t>
  </si>
  <si>
    <t xml:space="preserve"> 8911 </t>
  </si>
  <si>
    <t>Disjuntor tripolar 100 A, com caixa moldada, corrente interrupção 20KA</t>
  </si>
  <si>
    <t xml:space="preserve"> 170388 </t>
  </si>
  <si>
    <t>Disjuntor 3P - 10 a 50A - PADRÃO DIN</t>
  </si>
  <si>
    <t xml:space="preserve"> 170895 </t>
  </si>
  <si>
    <t>Disjuntor 3P - 400A</t>
  </si>
  <si>
    <t xml:space="preserve"> 170386 </t>
  </si>
  <si>
    <t>Centro de distribuiçao p/ 32 disjuntores (c/ barramento)</t>
  </si>
  <si>
    <t xml:space="preserve"> 9687 </t>
  </si>
  <si>
    <t>Disjuntor termomagnético tripolar 63 A com caixa moldada 10 kA</t>
  </si>
  <si>
    <t xml:space="preserve"> 9005 </t>
  </si>
  <si>
    <t>Disjuntor tripolar  80 A com caixa moldada 10 kA</t>
  </si>
  <si>
    <t xml:space="preserve"> 170362 </t>
  </si>
  <si>
    <t>Disjuntor 2P - 6 a 32A - PADRÃO DIN</t>
  </si>
  <si>
    <t xml:space="preserve"> 170326 </t>
  </si>
  <si>
    <t>Disjuntor 1P - 6 a 32A - PADRÃO DIN</t>
  </si>
  <si>
    <t xml:space="preserve"> 170749 </t>
  </si>
  <si>
    <t>Cabo de cobre  35mm2 - 1 KV</t>
  </si>
  <si>
    <t xml:space="preserve"> 170418 </t>
  </si>
  <si>
    <t>Cabo de cobre 2,5mm2 - 750 V</t>
  </si>
  <si>
    <t xml:space="preserve"> 170317 </t>
  </si>
  <si>
    <t>Cabo de cobre   4mm2 - 750 V</t>
  </si>
  <si>
    <t xml:space="preserve"> 170915 </t>
  </si>
  <si>
    <t>Condulete de aluminio tipo C 3/4"</t>
  </si>
  <si>
    <t xml:space="preserve"> 170319 </t>
  </si>
  <si>
    <t>Cabo de cobre  10mm2 - 750 V</t>
  </si>
  <si>
    <t xml:space="preserve"> 170919 </t>
  </si>
  <si>
    <t>Condulete de aluminio tipo L 1.1/4"</t>
  </si>
  <si>
    <t xml:space="preserve"> 170320 </t>
  </si>
  <si>
    <t>Cabo de cobre  16mm2 - 750 V</t>
  </si>
  <si>
    <t xml:space="preserve"> 170916 </t>
  </si>
  <si>
    <t>Condulete de aluminio tipo E 1"</t>
  </si>
  <si>
    <t xml:space="preserve"> 171415 </t>
  </si>
  <si>
    <t>Unidut múltiplo Ø 3/4"</t>
  </si>
  <si>
    <t xml:space="preserve"> 171413 </t>
  </si>
  <si>
    <t>Unidut múltiplo Ø 1"</t>
  </si>
  <si>
    <t xml:space="preserve"> 170931 </t>
  </si>
  <si>
    <t>Eletrocalha de metal curve "U"perf. 50x50  - 3m</t>
  </si>
  <si>
    <t xml:space="preserve"> 171068 </t>
  </si>
  <si>
    <t>Suporte para eletrocalhas</t>
  </si>
  <si>
    <t xml:space="preserve"> 8111 </t>
  </si>
  <si>
    <t>Emenda interna 500 x 100 mm com base lisa perfurada para eletrocalha metálica (ref. Mopa ou similar)</t>
  </si>
  <si>
    <t xml:space="preserve"> 11816 </t>
  </si>
  <si>
    <t>Box reto em alumínio de 3/4"</t>
  </si>
  <si>
    <t xml:space="preserve"> 11817 </t>
  </si>
  <si>
    <t>Box reto em alumínio de 1"</t>
  </si>
  <si>
    <t xml:space="preserve"> 170076 </t>
  </si>
  <si>
    <t>Eletroduto PVC Rígido de 3/4"</t>
  </si>
  <si>
    <t xml:space="preserve"> 170078 </t>
  </si>
  <si>
    <t>Eletroduto PVC Rígido de 1"</t>
  </si>
  <si>
    <t xml:space="preserve"> 170630 </t>
  </si>
  <si>
    <t>Eletroduto PVC Rígido de 2"</t>
  </si>
  <si>
    <t xml:space="preserve"> 171024 </t>
  </si>
  <si>
    <t>Curva  90º p/ elet PVC 3/4" (IE)</t>
  </si>
  <si>
    <t xml:space="preserve"> 171025 </t>
  </si>
  <si>
    <t>Curva  90º p/ elet. PVC 1" (IE)</t>
  </si>
  <si>
    <t xml:space="preserve"> 171262 </t>
  </si>
  <si>
    <t>Curva  90° p/ elet. F°G° 2" (IE)</t>
  </si>
  <si>
    <t xml:space="preserve"> 13363 </t>
  </si>
  <si>
    <t>Luva de emenda para eletroduto, aço galvanizado, dn 20 mm (3/4"), aparente, instalada em teto - fornecimento e instalaçâo</t>
  </si>
  <si>
    <t xml:space="preserve"> 13364 </t>
  </si>
  <si>
    <t>Luva de emenda para eletroduto, aço galvanizado, dn 25 mm (1"), aparente, instalada em teto - fornecimento e instalaçâo</t>
  </si>
  <si>
    <t xml:space="preserve"> 375 </t>
  </si>
  <si>
    <t>Luva para eletroduto de pvc rígido roscável, diâm = 60mm (2")</t>
  </si>
  <si>
    <t xml:space="preserve"> 170963 </t>
  </si>
  <si>
    <t>Interruptor 3 teclas paralelo (s/fiação)</t>
  </si>
  <si>
    <t xml:space="preserve"> 171522 </t>
  </si>
  <si>
    <t>Tomadas 2 (2P+T) 10A (s/fiação)</t>
  </si>
  <si>
    <t xml:space="preserve"> 170334 </t>
  </si>
  <si>
    <t>Interruptor 2 teclas simples (s/fiaçao)</t>
  </si>
  <si>
    <t xml:space="preserve"> 12368 </t>
  </si>
  <si>
    <t>Luminária de sobrepor, (tecnolux ref.FLP-6478/2x20) Tubled corpo/ refletor e aletas fabricadas em chapa de aço tratada e pintada em epoxi branco, para uso de 2 lampadas tubled de 20w</t>
  </si>
  <si>
    <t xml:space="preserve"> 12808 </t>
  </si>
  <si>
    <t>Refletor Slim LED 200W de potência, branco Frio, 6500k, Autovolt, marca G-light ou similar</t>
  </si>
  <si>
    <t xml:space="preserve"> 170683 </t>
  </si>
  <si>
    <t>Ponto de logica - UTP (incl. eletr.,cabo e conector)</t>
  </si>
  <si>
    <t xml:space="preserve"> 171186 </t>
  </si>
  <si>
    <t>Adapt Cable M8V Cat 5e 2,5m</t>
  </si>
  <si>
    <t xml:space="preserve"> 171179 </t>
  </si>
  <si>
    <t>Rack de 24" 05 U/A</t>
  </si>
  <si>
    <t xml:space="preserve"> 171185 </t>
  </si>
  <si>
    <t>Switch 24 portas</t>
  </si>
  <si>
    <t xml:space="preserve"> 170081 </t>
  </si>
  <si>
    <t>Ponto de luz / força (c/tubul., cx. e fiaçao) ate 200W</t>
  </si>
  <si>
    <t xml:space="preserve"> 230262 </t>
  </si>
  <si>
    <t>Ponto p/ar condicionado(tubul.,cj.airstop e fiaçao)</t>
  </si>
  <si>
    <t>PINTURA</t>
  </si>
  <si>
    <t xml:space="preserve"> 150253 </t>
  </si>
  <si>
    <t>Latex acrilica fosca int./ext. c/massa e selador - 3 demaos</t>
  </si>
  <si>
    <t xml:space="preserve"> 13 </t>
  </si>
  <si>
    <t>SISTEMA DE COMBATE DE INCÊNDIO</t>
  </si>
  <si>
    <t xml:space="preserve"> 101912 </t>
  </si>
  <si>
    <t>ABRIGO PARA HIDRANTE, 75X45X17CM, COM REGISTRO GLOBO ANGULAR 45 GRAUS 2 1/2", ADAPTADOR STORZ 2 1/2", MANGUEIRA DE INCÊNDIO 15M 2 1/2" E ESGUICHO EM LATÃO 2 1/2" - FORNECIMENTO E INSTALAÇÃO. AF_10/2020</t>
  </si>
  <si>
    <t xml:space="preserve"> 14 </t>
  </si>
  <si>
    <t>LIMPEZA E ENTREGA DA OBRA</t>
  </si>
  <si>
    <t xml:space="preserve"> 14.1 </t>
  </si>
  <si>
    <t xml:space="preserve"> 270220 </t>
  </si>
  <si>
    <t>Limpeza geral e entrega da obra</t>
  </si>
  <si>
    <t>Limpeza geral</t>
  </si>
  <si>
    <t xml:space="preserve"> 2450 </t>
  </si>
  <si>
    <t>LIMPEZA GERAL</t>
  </si>
  <si>
    <t>KG</t>
  </si>
  <si>
    <t>CPOS/CDHU</t>
  </si>
  <si>
    <t>TRATAMENTO DE JUNTA DE DILATAÇÃO, COM TARUGO DE POLIETILENO E SELANTE PU, INCLUSO PREENCHIMENTO COM ESPUMA EXPANSIVA PU. AF_09/2023</t>
  </si>
  <si>
    <t xml:space="preserve"> 98575 </t>
  </si>
  <si>
    <t>LIMPEZA DO SUBSTRATO, COM JATO DE AR COMPRIMIDO</t>
  </si>
  <si>
    <t>FDE</t>
  </si>
  <si>
    <t xml:space="preserve"> 16.35.019 </t>
  </si>
  <si>
    <t>Remoção manual de junta de dilatação ou retração, inclusive apoio</t>
  </si>
  <si>
    <t xml:space="preserve"> 03.09.060 </t>
  </si>
  <si>
    <t>PROTEÇÃO PARA TRANSEUNTE OU ISOLAMENTO DE ÁREA COM FITA ZEBRADA AMARELA, INCLUSIVE PONTALETE COM BASE DE APOIO EM CONCRETO MAGRO, ALTURA DE 150CM, FORNECIMENTO E MOVIMENTAÇÃO</t>
  </si>
  <si>
    <t>SETOP</t>
  </si>
  <si>
    <t xml:space="preserve"> ED-50156 </t>
  </si>
  <si>
    <t>DETALHE 4: JUNTA DE DILATAÇÃO</t>
  </si>
  <si>
    <t>FUNDO SELADOR ACRÍLICO, APLICAÇÃO MANUAL EM TETO, UMA DEMÃO. AF_04/2023</t>
  </si>
  <si>
    <t xml:space="preserve"> 88484 </t>
  </si>
  <si>
    <t>ARGAMASSA TRAÇO 1:3 (EM VOLUME DE CIMENTO E AREIA MÉDIA ÚMIDA), PREPARO MANUAL. AF_08/2019</t>
  </si>
  <si>
    <t xml:space="preserve"> 88629 </t>
  </si>
  <si>
    <t>CHAPISCO APLICADO EM ALVENARIAS E ESTRUTURAS DE CONCRETO INTERNAS, COM COLHER DE PEDREIRO.  ARGAMASSA TRAÇO 1:3 COM PREPARO MANUAL. AF_10/2022</t>
  </si>
  <si>
    <t xml:space="preserve"> 87878 </t>
  </si>
  <si>
    <t>OUTROS</t>
  </si>
  <si>
    <t>Reparo superficial com argamassa polimérica (tixotrópica), bicomponente</t>
  </si>
  <si>
    <t xml:space="preserve"> 11.20.120 </t>
  </si>
  <si>
    <t>PINTURA ADESIVA P/ CONCRETO, A BASE DE RESINA EPOXI ( SIKADUR 32 )</t>
  </si>
  <si>
    <t xml:space="preserve"> 79471 </t>
  </si>
  <si>
    <t>APLICAÇÃO DO PRODUTO</t>
  </si>
  <si>
    <t>LIMPEZA DO SUBSTRATO COM APLICACAO DE JATO DE AGUA FRIA</t>
  </si>
  <si>
    <t xml:space="preserve"> 16.35.014 </t>
  </si>
  <si>
    <t>LIMPEZA DO SUBSTRATO</t>
  </si>
  <si>
    <t>Preparo de substrato por escarificação manual (corte de concreto) até 3,0cm de profundidade</t>
  </si>
  <si>
    <t xml:space="preserve"> 4918 </t>
  </si>
  <si>
    <t>DEMOLIÇÃO DE ARGAMASSAS, DE FORMA MANUAL, SEM REAPROVEITAMENTO. AF_12/2017</t>
  </si>
  <si>
    <t xml:space="preserve"> 97631 </t>
  </si>
  <si>
    <t>MONTAGEM E DESMONTAGEM DE ANDAIME TUBULAR TIPO TORRE (EXCLUSIVE ANDAIME E LIMPEZA). AF_11/2017</t>
  </si>
  <si>
    <t>PREPARO DO SUBSTRATO</t>
  </si>
  <si>
    <t>RECUPERAÇÃO DAS ESTRUTURAS DOS PAVIMENTOS - CONCRETO DETERIORADO</t>
  </si>
  <si>
    <t>Proteção de armadura com tinta de alto teor de zinco - Nitoprimer Zn ou similar,  esp:2mm</t>
  </si>
  <si>
    <t xml:space="preserve"> 4785 </t>
  </si>
  <si>
    <t>LIMPEZA DO PRODUTO</t>
  </si>
  <si>
    <t>Limpeza de aço com lixamento e escovamento com escova de aço, até a completa remoção de partículas soltas, materiais indesejáveis e corrosão</t>
  </si>
  <si>
    <t>IOPES</t>
  </si>
  <si>
    <t xml:space="preserve"> 040806 </t>
  </si>
  <si>
    <t>M/MES</t>
  </si>
  <si>
    <t>LOCACAO DE ANDAIME METALICO TUBULAR TIPO TORRE</t>
  </si>
  <si>
    <t xml:space="preserve"> 95135 </t>
  </si>
  <si>
    <t>RECUPERAÇÃO DAS ESTRUTURAS DOS PAVIMENTOS - CORROSÃO DAS ARMADURAS</t>
  </si>
  <si>
    <t>JUNTA DE DILATAÇÃO</t>
  </si>
  <si>
    <t>CARGA MANUAL DE ENTULHO EM CAMINHAO BASCULANTE 6 M3</t>
  </si>
  <si>
    <t xml:space="preserve"> 72897 </t>
  </si>
  <si>
    <t>PROTEÇÃO MECÂNICA DE SUPERFICIE HORIZONTAL COM ARGAMASSA DE CIMENTO E AREIA, TRAÇO 1:3, E=3CM. AF_09/2023</t>
  </si>
  <si>
    <t xml:space="preserve"> 98565 </t>
  </si>
  <si>
    <t>IMPERMEABILIZAÇÃO DE SUPERFÍCIE COM MANTA ASFÁLTICA, UMA CAMADA, INCLUSIVE APLICAÇÃO DE PRIMER ASFÁLTICO, E=4MM. AF_09/2023</t>
  </si>
  <si>
    <t xml:space="preserve"> 98546 </t>
  </si>
  <si>
    <t>LIMPEZA MANUAL GERAL COM REMOCAO DE COBERTURA VEGETAL</t>
  </si>
  <si>
    <t xml:space="preserve"> 72213 </t>
  </si>
  <si>
    <t>IMPERMEABILIZAÇÃO</t>
  </si>
  <si>
    <t>PINTURA LÁTEX ACRÍLICA PREMIUM, APLICAÇÃO MANUAL EM TETO, DUAS DEMÃOS. AF_04/2023</t>
  </si>
  <si>
    <t xml:space="preserve"> 88488 </t>
  </si>
  <si>
    <t>ARGAMASSA TRAÇO 1:3 (EM VOLUME DE CIMENTO E AREIA GROSSA ÚMIDA) COM ADIÇÃO DE EMULSÃO POLIMÉRICA PARA CHAPISCO ROLADO, PREPARO MECÂNICO COM BETONEIRA 400 L. AF_08/2019</t>
  </si>
  <si>
    <t xml:space="preserve"> 87322 </t>
  </si>
  <si>
    <t>REMOÇÃO MANUAL DE REDES DE DUTOS PARA CLIMATIZAÇÃO, INCLUSIVE AFASTAMENTO E EMPILHAMENTO, EXCLUSIVE TRANSPORTE E RETIRADA DO MATERIAL REMOVIDO NÃO REAPROVEITÁVEL</t>
  </si>
  <si>
    <t xml:space="preserve"> ED-48499 </t>
  </si>
  <si>
    <t>PORTÃO DE PEDESTRES - 1,15M, PARA TAPUME</t>
  </si>
  <si>
    <t>SIURB</t>
  </si>
  <si>
    <t xml:space="preserve"> 010507 </t>
  </si>
  <si>
    <t>REMOÇÃO DE TAPUME/ CHAPAS METÁLICAS E DE MADEIRA, DE FORMA MANUAL, SEM REAPROVEITAMENTO. AF_09/2023</t>
  </si>
  <si>
    <t xml:space="preserve"> 97637 </t>
  </si>
  <si>
    <t>BANDEJA SALVA-VIDAS/COLETA DE ENTULHOS, COM TABUA</t>
  </si>
  <si>
    <t xml:space="preserve"> 72817 </t>
  </si>
  <si>
    <t>TAPUME COM TELHA METÁLICA. AF_05/2018</t>
  </si>
  <si>
    <t xml:space="preserve"> 98459 </t>
  </si>
  <si>
    <t>COLOCAÇÃO DE TELA EM ANDAIME FACHADEIRO. AF_11/2017</t>
  </si>
  <si>
    <t>MONTAGEM E DESMONTAGEM DE ANDAIME MODULAR FACHADEIRO, COM PISO METÁLICO, PARA EDIFICAÇÕES COM MÚLTIPLOS PAVIMENTOS (EXCLUSIVE ANDAIME E LIMPEZA). AF_11/2017</t>
  </si>
  <si>
    <t>MANCHAS ESCURAS, DESTACAMENTO DE REBOCO E CORROSÃO</t>
  </si>
  <si>
    <t>RECUPERAÇÃO DAS ESTRUTURAS DA FACHADA</t>
  </si>
  <si>
    <t xml:space="preserve"> 1.2</t>
  </si>
  <si>
    <t xml:space="preserve"> 1.3</t>
  </si>
  <si>
    <t xml:space="preserve"> 1.4</t>
  </si>
  <si>
    <t xml:space="preserve"> 1.5</t>
  </si>
  <si>
    <t xml:space="preserve"> 1.6</t>
  </si>
  <si>
    <t xml:space="preserve"> 1.7</t>
  </si>
  <si>
    <t xml:space="preserve"> 1.8</t>
  </si>
  <si>
    <t xml:space="preserve"> 1.9</t>
  </si>
  <si>
    <t xml:space="preserve"> 1.10</t>
  </si>
  <si>
    <t xml:space="preserve"> 1.11</t>
  </si>
  <si>
    <t xml:space="preserve"> 1.12</t>
  </si>
  <si>
    <t xml:space="preserve"> 1.13</t>
  </si>
  <si>
    <t xml:space="preserve"> 1.14</t>
  </si>
  <si>
    <t xml:space="preserve"> 1.15</t>
  </si>
  <si>
    <t xml:space="preserve"> 1.16</t>
  </si>
  <si>
    <t xml:space="preserve"> 1.17</t>
  </si>
  <si>
    <t xml:space="preserve"> 1.18</t>
  </si>
  <si>
    <t xml:space="preserve"> 1.19</t>
  </si>
  <si>
    <t xml:space="preserve"> 2.2</t>
  </si>
  <si>
    <t xml:space="preserve"> 2.3</t>
  </si>
  <si>
    <t xml:space="preserve"> 2.4</t>
  </si>
  <si>
    <t xml:space="preserve"> 2.5</t>
  </si>
  <si>
    <t xml:space="preserve"> 3.2</t>
  </si>
  <si>
    <t xml:space="preserve"> 3.3</t>
  </si>
  <si>
    <t xml:space="preserve"> 3.4</t>
  </si>
  <si>
    <t xml:space="preserve"> 3.5</t>
  </si>
  <si>
    <t xml:space="preserve"> 3.6</t>
  </si>
  <si>
    <t xml:space="preserve"> 3.7</t>
  </si>
  <si>
    <t xml:space="preserve"> 3.8</t>
  </si>
  <si>
    <t xml:space="preserve"> 3.9</t>
  </si>
  <si>
    <t xml:space="preserve"> 3.10</t>
  </si>
  <si>
    <t xml:space="preserve"> 3.11</t>
  </si>
  <si>
    <t xml:space="preserve"> 3.12</t>
  </si>
  <si>
    <t xml:space="preserve"> 3.13</t>
  </si>
  <si>
    <t xml:space="preserve"> 3.14</t>
  </si>
  <si>
    <t xml:space="preserve"> 3.15</t>
  </si>
  <si>
    <t xml:space="preserve"> 3.16</t>
  </si>
  <si>
    <t xml:space="preserve"> 3.17</t>
  </si>
  <si>
    <t xml:space="preserve"> 3.18</t>
  </si>
  <si>
    <t xml:space="preserve"> 3.19</t>
  </si>
  <si>
    <t xml:space="preserve"> 3.20</t>
  </si>
  <si>
    <t xml:space="preserve"> 3.21</t>
  </si>
  <si>
    <t xml:space="preserve"> 3.22</t>
  </si>
  <si>
    <t xml:space="preserve"> 3.23</t>
  </si>
  <si>
    <t xml:space="preserve"> 3.24</t>
  </si>
  <si>
    <t xml:space="preserve"> 3.25</t>
  </si>
  <si>
    <t xml:space="preserve"> 4.2</t>
  </si>
  <si>
    <t xml:space="preserve"> 4.3</t>
  </si>
  <si>
    <t xml:space="preserve"> 4.4</t>
  </si>
  <si>
    <t xml:space="preserve"> 6.2</t>
  </si>
  <si>
    <t xml:space="preserve"> 6.3</t>
  </si>
  <si>
    <t xml:space="preserve"> 7.1</t>
  </si>
  <si>
    <t xml:space="preserve"> 7.2</t>
  </si>
  <si>
    <t xml:space="preserve"> 7.3</t>
  </si>
  <si>
    <t xml:space="preserve"> 7.4</t>
  </si>
  <si>
    <t xml:space="preserve"> 7.5</t>
  </si>
  <si>
    <t xml:space="preserve"> 7.6</t>
  </si>
  <si>
    <t xml:space="preserve"> 7.7</t>
  </si>
  <si>
    <t xml:space="preserve"> 9.1.2</t>
  </si>
  <si>
    <t xml:space="preserve"> 9.3.2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</si>
  <si>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</si>
  <si>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</si>
  <si>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</si>
  <si>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</si>
  <si>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</si>
  <si>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</si>
  <si>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</si>
  <si>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</si>
  <si>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</si>
  <si>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</si>
  <si>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</si>
  <si>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</si>
  <si>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 xml:space="preserve"> 11.1.2</t>
  </si>
  <si>
    <t xml:space="preserve"> 11.1.3</t>
  </si>
  <si>
    <t xml:space="preserve"> 11.1.4</t>
  </si>
  <si>
    <t xml:space="preserve"> 11.1.5</t>
  </si>
  <si>
    <t xml:space="preserve"> 11.1.6</t>
  </si>
  <si>
    <t xml:space="preserve"> 11.1.7</t>
  </si>
  <si>
    <t xml:space="preserve"> 11.1.8</t>
  </si>
  <si>
    <t xml:space="preserve"> 11.1.9</t>
  </si>
  <si>
    <t xml:space="preserve"> 11.1.10</t>
  </si>
  <si>
    <t xml:space="preserve"> 11.1.11</t>
  </si>
  <si>
    <t xml:space="preserve"> 11.1.12</t>
  </si>
  <si>
    <t xml:space="preserve"> 11.1.13</t>
  </si>
  <si>
    <t xml:space="preserve"> 11.1.14</t>
  </si>
  <si>
    <t xml:space="preserve"> 11.1.15</t>
  </si>
  <si>
    <t xml:space="preserve"> 11.1.16</t>
  </si>
  <si>
    <t xml:space="preserve"> 11.1.17</t>
  </si>
  <si>
    <t xml:space="preserve"> 11.1.18</t>
  </si>
  <si>
    <t xml:space="preserve"> 11.1.19</t>
  </si>
  <si>
    <t xml:space="preserve"> 11.1.20</t>
  </si>
  <si>
    <t xml:space="preserve"> 11.1.21</t>
  </si>
  <si>
    <t xml:space="preserve"> 11.1.22</t>
  </si>
  <si>
    <t xml:space="preserve"> 11.1.23</t>
  </si>
  <si>
    <t xml:space="preserve"> 11.1.24</t>
  </si>
  <si>
    <t xml:space="preserve"> 11.1.25</t>
  </si>
  <si>
    <t xml:space="preserve"> 11.1.26</t>
  </si>
  <si>
    <t xml:space="preserve"> 11.1.27</t>
  </si>
  <si>
    <t xml:space="preserve"> 11.1.28</t>
  </si>
  <si>
    <t xml:space="preserve"> 11.1.29</t>
  </si>
  <si>
    <t xml:space="preserve"> 11.1.30</t>
  </si>
  <si>
    <t xml:space="preserve"> 11.1.31</t>
  </si>
  <si>
    <t xml:space="preserve"> 11.1.32</t>
  </si>
  <si>
    <t xml:space="preserve"> 11.1.33</t>
  </si>
  <si>
    <t xml:space="preserve"> 11.1.34</t>
  </si>
  <si>
    <t xml:space="preserve"> 11.1.35</t>
  </si>
  <si>
    <t xml:space="preserve"> 11.1.36</t>
  </si>
  <si>
    <t xml:space="preserve"> 11.1.37</t>
  </si>
  <si>
    <t xml:space="preserve"> 11.1.38</t>
  </si>
  <si>
    <t xml:space="preserve"> 11.1.39</t>
  </si>
  <si>
    <t xml:space="preserve"> 11.1.40</t>
  </si>
  <si>
    <t xml:space="preserve"> 11.1.41</t>
  </si>
  <si>
    <t xml:space="preserve"> 11.1.42</t>
  </si>
  <si>
    <t xml:space="preserve"> 11.1.43</t>
  </si>
  <si>
    <t xml:space="preserve"> 11.1.44</t>
  </si>
  <si>
    <t xml:space="preserve"> 11.1.45</t>
  </si>
  <si>
    <t xml:space="preserve"> 12.1</t>
  </si>
  <si>
    <t xml:space="preserve"> 13.1</t>
  </si>
  <si>
    <t xml:space="preserve">Não Desonerado: </t>
  </si>
  <si>
    <t>15.1</t>
  </si>
  <si>
    <t xml:space="preserve">15.1.1 </t>
  </si>
  <si>
    <t>15.1.1.1</t>
  </si>
  <si>
    <t>15.1.1.2</t>
  </si>
  <si>
    <t>15.1.1.3</t>
  </si>
  <si>
    <t>15.1.1.4</t>
  </si>
  <si>
    <t>15.1.1.5</t>
  </si>
  <si>
    <t>15.1.1.6</t>
  </si>
  <si>
    <t>15.1.1.7</t>
  </si>
  <si>
    <t>15.1.1.8</t>
  </si>
  <si>
    <t xml:space="preserve">15.1.2 </t>
  </si>
  <si>
    <t xml:space="preserve"> 15.1.2.1 </t>
  </si>
  <si>
    <t xml:space="preserve"> 15.1.2.2</t>
  </si>
  <si>
    <t xml:space="preserve"> 15.1.2.3</t>
  </si>
  <si>
    <t xml:space="preserve"> 15.1.2.4</t>
  </si>
  <si>
    <t xml:space="preserve">15.1.3 </t>
  </si>
  <si>
    <t xml:space="preserve">15.1.3.1 </t>
  </si>
  <si>
    <t>15.1.3.2</t>
  </si>
  <si>
    <t xml:space="preserve"> 15.1.4 </t>
  </si>
  <si>
    <t xml:space="preserve"> 15.1.4.1 </t>
  </si>
  <si>
    <t xml:space="preserve"> 15.1.4.2</t>
  </si>
  <si>
    <t xml:space="preserve"> 15.1.4.3</t>
  </si>
  <si>
    <t xml:space="preserve">15.1.5 </t>
  </si>
  <si>
    <t xml:space="preserve">15.1.5.1 </t>
  </si>
  <si>
    <t>15.1.5.2</t>
  </si>
  <si>
    <t>15.1.5.3</t>
  </si>
  <si>
    <t>15.1.5.4</t>
  </si>
  <si>
    <t xml:space="preserve">15.2 </t>
  </si>
  <si>
    <t xml:space="preserve">15.2.1 </t>
  </si>
  <si>
    <t>15.2.2</t>
  </si>
  <si>
    <t>15.2.3</t>
  </si>
  <si>
    <t>15.2.4</t>
  </si>
  <si>
    <t>15.2.5</t>
  </si>
  <si>
    <t>15.2.6</t>
  </si>
  <si>
    <t xml:space="preserve">15.3 </t>
  </si>
  <si>
    <t xml:space="preserve">15.3.1 </t>
  </si>
  <si>
    <t>15.3.2</t>
  </si>
  <si>
    <t>15.3.3</t>
  </si>
  <si>
    <t>15.3.4</t>
  </si>
  <si>
    <t xml:space="preserve">16.1 </t>
  </si>
  <si>
    <t xml:space="preserve"> 16.1.1 </t>
  </si>
  <si>
    <t xml:space="preserve"> 16.1.2</t>
  </si>
  <si>
    <t xml:space="preserve">16.2 </t>
  </si>
  <si>
    <t xml:space="preserve">16.2.1 </t>
  </si>
  <si>
    <t>16.2.2</t>
  </si>
  <si>
    <t xml:space="preserve">16.3 </t>
  </si>
  <si>
    <t xml:space="preserve">16.3.1 </t>
  </si>
  <si>
    <t>16.3.2</t>
  </si>
  <si>
    <t xml:space="preserve">16.4 </t>
  </si>
  <si>
    <t xml:space="preserve"> 16.4.1 </t>
  </si>
  <si>
    <t xml:space="preserve"> 16.4.2</t>
  </si>
  <si>
    <t xml:space="preserve"> 16.4.3</t>
  </si>
  <si>
    <t xml:space="preserve">17.1 </t>
  </si>
  <si>
    <t xml:space="preserve">17.1.1 </t>
  </si>
  <si>
    <t>17.1.2</t>
  </si>
  <si>
    <t>17.1.3</t>
  </si>
  <si>
    <t xml:space="preserve">17.2 </t>
  </si>
  <si>
    <t xml:space="preserve">17.2.1 </t>
  </si>
  <si>
    <t xml:space="preserve">17.3 </t>
  </si>
  <si>
    <t xml:space="preserve">17.3.1 </t>
  </si>
  <si>
    <t>17.3.2</t>
  </si>
  <si>
    <t xml:space="preserve">17.4 </t>
  </si>
  <si>
    <t xml:space="preserve">17.4.1 </t>
  </si>
  <si>
    <t>17.4.2</t>
  </si>
  <si>
    <t>17.4.3</t>
  </si>
  <si>
    <t xml:space="preserve">18.1 </t>
  </si>
  <si>
    <t>18.2</t>
  </si>
  <si>
    <t>18.3</t>
  </si>
  <si>
    <t>18.4</t>
  </si>
  <si>
    <t>BDI</t>
  </si>
  <si>
    <t>PREÇO C/ BDI</t>
  </si>
  <si>
    <t>PREÇO S/ BDI</t>
  </si>
  <si>
    <t xml:space="preserve">19.1 </t>
  </si>
  <si>
    <t>REFERÊNCIA  SINAPI : JANEIRO/2024</t>
  </si>
  <si>
    <t>REFERÊNCIA  SINAPI : OUTUBRO/2024</t>
  </si>
  <si>
    <t>FORNECIMENTO E INSTALAÇÃO DE PLACA DE OBRA COM CHAPA GALVANIZADA E ESTRUTURA DE MADEIRA. AF_03/2022_PS</t>
  </si>
  <si>
    <t>001.31.18</t>
  </si>
  <si>
    <t>Tela de nylon</t>
  </si>
  <si>
    <t>Desmontagem de estrutura metálica com retirada de solda e corte de peças por meio de lixadeira</t>
  </si>
  <si>
    <t>020677</t>
  </si>
  <si>
    <t>Retirada de piso cimentado</t>
  </si>
  <si>
    <t>020628</t>
  </si>
  <si>
    <t>021533</t>
  </si>
  <si>
    <t>Retirada de divisória (painel / vidro / painel)</t>
  </si>
  <si>
    <t>DEMOLIÇÃO DE ALVENARIA DE BLOCO FURADO, DE FORMA MANUAL, SEM REAPROVEITAMENTO. AF_09/2023</t>
  </si>
  <si>
    <t>DEMOLIÇÃO DE REVESTIMENTO CERÂMICO, DE FORMA MANUAL, SEM REAPROVEITAMENTO. AF_09/2023</t>
  </si>
  <si>
    <t>REMOÇÃO DE TELHAS DE FIBROCIMENTO METÁLICA E CERÂMICA, DE FORMA MANUAL, SEM REAPROVEITAMENTO. AF_09/2023</t>
  </si>
  <si>
    <t>REMOÇÃO DE LOUÇAS, DE FORMA MANUAL, SEM REAPROVEITAMENTO. AF_09/2023</t>
  </si>
  <si>
    <t>020023</t>
  </si>
  <si>
    <t>Retirada de piso incl. camada impermeabilizadora</t>
  </si>
  <si>
    <t>IMPERMEABILIZAÇÃO DE SUPERFÍCIE COM MANTA ASFÁLTICA, DUAS CAMADAS, INCLUSIVE APLICAÇÃO DE PRIMER ASFÁLTICO, E=3MM E E=4MM. AF_09/2023</t>
  </si>
  <si>
    <t>CHAPISCO APLICADO NO TETO OU EM ESTRUTURA, COM DESEMPENADEIRA DENTADA. ARGAMASSA INDUSTRIALIZADA COM PREPARO MANUAL. AF_10/2022</t>
  </si>
  <si>
    <t xml:space="preserve"> 5.2</t>
  </si>
  <si>
    <t xml:space="preserve"> 5.3</t>
  </si>
  <si>
    <t>ALVENARIA DE VEDAÇÃO DE BLOCOS CERÂMICOS FURADOS NA HORIZONTAL DE 9X19X19 CM (ESPESSURA 9 CM) E ARGAMASSA DE ASSENTAMENTO COM PREPARO MANUAL . AF_12/2021</t>
  </si>
  <si>
    <t>PAREDE COM SISTEMA EM CHAPAS DE GESSO PARA DRYWALL, USO INTERNO, COM DUAS FACES DUPLAS E ESTRUTURA METÁLICA COM GUIAS DUPLAS PARA PAREDES COM ÁREA LÍQUIDA MAIOR OU IGUAL A 6 M2, COM VÃOS. AF_07/2023_PS</t>
  </si>
  <si>
    <t>EMBOÇO OU MASSA ÚNICA EM ARGAMASSA TRAÇO 1:2:8, PREPARO MECÂNICO COM BETONEIRA 400 L, APLICADA MANUALMENTE EM PANOS DE FACHADA COM PRESENÇA DE VÃOS, ESPESSURA MAIOR OU IGUAL A 50 MM. AF_08/2022</t>
  </si>
  <si>
    <t>EXECUÇÃO DE PASSEIO (CALÇADA) OU PISO DE CONCRETO COM CONCRETO MOLDADO IN LOCO, FEITO EM OBRA, ACABAMENTO CONVENCIONAL, ESPESSURA 8 CM, ARMADO. AF_08/2022</t>
  </si>
  <si>
    <t>020863</t>
  </si>
  <si>
    <t xml:space="preserve"> 3.26</t>
  </si>
  <si>
    <t>Retirada de rodapé em madeira</t>
  </si>
  <si>
    <t>Rodape em Porcelanato h= 9cm</t>
  </si>
  <si>
    <t>Blokret sextavado e=10cm (incl. colchão de areia e rejuntamento)</t>
  </si>
  <si>
    <t>REVESTIMENTO CERÂMICO PARA PAREDES INTERNAS COM PLACAS TIPO ESMALTADA DE DIMENSÕES 60X60 CM APLICADAS NA ALTURA INTEIRA DAS PAREDES. AF_02/2023_PE</t>
  </si>
  <si>
    <t>EMBOÇO OU MASSA ÚNICA EM ARGAMASSA TRAÇO 1:2:8, PREPARO MANUAL, APLICADA MANUALMENTE EM SUPERFÍCIES EXTERNAS DA SACADA, ESPESSURA DE 35 MM, SEM USO DE TELA METÁLICA DE REFORÇO CONTRA FISSURAÇÃO. AF_08/2022</t>
  </si>
  <si>
    <t>KIT DE PORTA-PRONTA DE MADEIRA EM ACABAMENTO MELAMÍNICO BRANCO, FOLHA PESADA OU SUPERPESADA, 80X210CM, FIXAÇÃO COM PREENCHIMENTO PARCIAL DE ESPUMA EXPANSIVA - FORNECIMENTO E INSTALAÇÃO. AF_12/2019</t>
  </si>
  <si>
    <t>KIT DE PORTA-PRONTA DE MADEIRA EM ACABAMENTO MELAMÍNICO BRANCO, FOLHA PESADA OU SUPERPESADA, 90X210CM, FIXAÇÃO COM PREENCHIMENTO TOTAL DE ESPUMA EXPANSIVA - FORNECIMENTO E INSTALAÇÃO. AF_12/2019</t>
  </si>
  <si>
    <t>FECHADURA DE EMBUTIR PARA PORTA DE BANHEIRO, COMPLETA, ACABAMENTO PADRÃO MÉDIO, INCLUSO EXECUÇÃO DE FURO - FORNECIMENTO E INSTALAÇÃO. AF_12/2019</t>
  </si>
  <si>
    <t>FECHADURA DE EMBUTIR COM CILINDRO, EXTERNA, COMPLETA, ACABAMENTO PADRÃO MÉDIO, INCLUSO EXECUÇÃO DE FURO - FORNECIMENTO E INSTALAÇÃO. AF_12/2019</t>
  </si>
  <si>
    <t>BANCADA GRANITO CINZA 150 X 60 CM, COM CUBA DE EMBUTIR DE AÇO, VÁLVULA AMERICANA EM METAL, SIFÃO FLEXÍVEL EM PVC, ENGATE FLEXÍVEL 30 CM, TORNEIRA CROMADA LONGA, DE PAREDE, 1/2" OU 3/4", P/ COZINHA, PADRÃO POPULAR - FORNEC. E INSTALAÇÃO. AF_01/2020</t>
  </si>
  <si>
    <t>ENGATE FLEXÍVEL EM INOX, 1/2 X 40CM - FORNECIMENTO E INSTALAÇÃO. AF_01/2020</t>
  </si>
  <si>
    <t>BANCADA MÁRMORE BRANCO, 50 X 60 CM, INCLUSO CUBA DE EMBUTIR OVAL EM LOUÇA BRANCA 35 X 50 CM, VÁLVULA, SIFÃO TIPO GARRAFA E ENGATE FLEXÍVEL 40 CM EM METAL CROMADO E APARELHO MISTURADOR DE MESA, PADRÃO MÉDIO - FORNEC. E INSTALAÇÃO. AF_01/2020</t>
  </si>
  <si>
    <t>MICTÓRIO SIFONADO LOUÇA BRANCA PARA ENTRADA DE ÁGUA EMBUTIDA - PADRÃO ALTO - FORNECIMENTO E INSTALAÇÃO. AF_01/2020</t>
  </si>
  <si>
    <t>Eletrocalha de metal curve "U" perf. 50x50x3000</t>
  </si>
  <si>
    <t>INTERRUPTOR SIMPLES (3 MÓDULOS) COM INTERRUPTOR PARALELO (1 MÓDULO), 10A/250V, INCLUINDO SUPORTE E PLACA - FORNECIMENTO E INSTALAÇÃO. AF_03/2023</t>
  </si>
  <si>
    <t>TOMADA MÉDIA DE EMBUTIR (2 MÓDULOS), 2P+T 10 A, INCLUINDO SUPORTE E PLACA - FORNECIMENTO E INSTALAÇÃO. AF_03/2023</t>
  </si>
  <si>
    <t>INTERRUPTOR SIMPLES (2 MÓDULOS) COM 1 TOMADA DE EMBUTIR 2P+T 10 A, INCLUINDO SUPORTE E PLACA - FORNECIMENTO E INSTALAÇÃO. AF_03/2023</t>
  </si>
  <si>
    <t>Luminária de sobrepor com aletas e 2 lâmpadas de Led de 18W</t>
  </si>
  <si>
    <t>12.1</t>
  </si>
  <si>
    <t>APLICAÇÃO MANUAL DE FUNDO SELADOR ACRÍLICO EM PANOS COM PRESENÇA DE VÃOS DE EDIFÍCIOS DE MÚLTIPLOS PAVIMENTOS. AF_03/2024</t>
  </si>
  <si>
    <t>12.2</t>
  </si>
  <si>
    <t>12.3</t>
  </si>
  <si>
    <t>APLICAÇÃO MANUAL DE MASSA ACRÍLICA EM PANOS DE FACHADA COM PRESENÇA DE VÃOS, DE EDIFÍCIOS DE MÚLTIPLOS PAVIMENTOS, UMA DEMÃO. AF_03/2024</t>
  </si>
  <si>
    <t>APLICAÇÃO MANUAL DE PINTURA COM TINTA TEXTURIZADA ACRÍLICA EM PANOS COM PRESENÇA DE VÃOS DE EDIFÍCIOS DE MÚLTIPLOS PAVIMENTOS, DUAS CORES. AF_03/2024</t>
  </si>
  <si>
    <t>EMASSAMENTO COM MASSA LÁTEX, APLICAÇÃO EM TETO, UMA DEMÃO, LIXAMENTO M M2 CR 20,88
ANUAL. AF_04/2023</t>
  </si>
  <si>
    <t>12.4</t>
  </si>
  <si>
    <t>12.5</t>
  </si>
  <si>
    <t>12.6</t>
  </si>
  <si>
    <t>12.7</t>
  </si>
  <si>
    <t>020174</t>
  </si>
  <si>
    <t>Retirada de entulho - manualmente (incluindo caixa coletora)</t>
  </si>
  <si>
    <t>051461</t>
  </si>
  <si>
    <t>12.8</t>
  </si>
  <si>
    <t>FUNDO SELADOR ACRÍLICO, APLICAÇÃO MANUAL EM PAREDE, UMA DEMÃO. AF_04/2 M2 C 4,02
023</t>
  </si>
  <si>
    <t>12.9</t>
  </si>
  <si>
    <t>00010527</t>
  </si>
  <si>
    <t>LOCACAO DE ANDAIME METALICO TUBULAR DE ENCAIXE, TIPO DE TORRE, CADA PAINEL COM LARGURA DE 1 ATE 1,5 M E ALTURA DE *1,00* M, INCLUINDO DIAGONAL, BARRAS DE
LIGACAO, SAPATAS OU RODIZIOS E DEMAIS ITENS NECESSARIOS A MONTAGEM (NAO INCLUI INSTALACAO)</t>
  </si>
  <si>
    <t>Ancoragens de barras de aço com resina epoxi</t>
  </si>
  <si>
    <t>17.1.4</t>
  </si>
  <si>
    <t>270220</t>
  </si>
  <si>
    <t>DATA BASE OUTUBRO/2024</t>
  </si>
  <si>
    <t>Tratamento de armaduras corroídas com lixamento manual com escova de aço, até a completa remoção de partículas soltas, materiais indesejáveis e corrosão, exclusive aplicação de argamassa cimentícia, polimérica com inibidor de corrosão</t>
  </si>
  <si>
    <t>RACK FECHADO PARA SERVIDOR - FORNECIMENTO E INSTALAÇÃO. AF_11/2019</t>
  </si>
  <si>
    <t>TAPUME COM TELHA METÁLICA. AF_03/2024</t>
  </si>
  <si>
    <t>DEMOLIÇÃO DE PILARES E VIGAS EM CONCRETO ARMADO, DE FORMA MANUAL, SEM REAPROVEITAMENTO. AF_09/2023</t>
  </si>
  <si>
    <t>PISO PODOTÁTIL DE ALERTA OU DIRECIONAL, DE CONCRETO, ASSENTADO SOBRE ARGAMASSA. AF_03/2024</t>
  </si>
  <si>
    <t>DEMOLIÇÃO DE ARGAMASSAS, DE FORMA MANUAL, SEM REAPROVEITAMENTO. AF_09/2023</t>
  </si>
  <si>
    <t>MASSA ÚNICA, EM ARGAMASSA TRAÇO 1:2:8, PREPARO MECÂNICO, APLICADA MANUALMENTE EM TETO, E = 17,5MM, COM TALISCAS. AF_03/2024</t>
  </si>
  <si>
    <t>CABO DE COBRE FLEXÍVEL ISOLADO, 2,5 MM², ANTI-CHAMA 0,6/1,0 KV, PARA CIRCUITOS TERMINAIS - FORNECIMENTO E INSTALAÇÃO. AF_03/2023</t>
  </si>
  <si>
    <t>CABO DE COBRE FLEXÍVEL ISOLADO, 4 MM², ANTI-CHAMA 0,6/1,0 KV, PARA CIRCUITOS TERMINAIS - FORNECIMENTO E INSTALAÇÃO. AF_03/2023</t>
  </si>
  <si>
    <t>CABO DE COBRE FLEXÍVEL ISOLADO, 35 MM², ANTI-CHAMA 0,6/1,0 KV, PARA REDE ENTERRADA DE DISTRIBUIÇÃO DE ENERGIA ELÉTRICA - FORNECIMENTO E INSTALAÇÃO. AF_12/2021</t>
  </si>
  <si>
    <t>CABO DE COBRE FLEXÍVEL ISOLADO, 10 MM², ANTI-CHAMA 0,6/1,0 KV, PARA CIRCUITOS TERMINAIS - FORNECIMENTO E INSTALAÇÃO. AF_03/2023</t>
  </si>
  <si>
    <t>CABO DE COBRE FLEXÍVEL ISOLADO, 16 MM², ANTI-CHAMA 0,6/1,0 KV, PARA CIRCUITOS TERMINAIS - FORNECIMENTO E INSTALAÇÃO. AF_03/2023</t>
  </si>
  <si>
    <t>TAPA VISTA DE MICTÓRIO EM GRANITO CINZA POLIDO, ESP = 3CM, ASSENTADO COM ARGAMASSA COLANTE AC III-E . AF_01/2021</t>
  </si>
  <si>
    <t>REGISTRO DE GAVETA BRUTO, LATÃO, ROSCÁVEL, 1/2", COM ACABAMENTO E CANOPLA CROMADOS - FORNECIMENTO E INSTALAÇÃO. AF_08/2021</t>
  </si>
  <si>
    <t>DISJUNTOR TERMOMAGNÉTICO TRIPOLAR , CORRENTE NOMINAL DE 400A - FORNECIMENTO E INSTALAÇÃO. AF_10/2020</t>
  </si>
  <si>
    <t>CONDULETE DE ALUMÍNIO, TIPO C, PARA ELETRODUTO DE AÇO GALVANIZADO DN 20 MM (3/4''), APARENTE - FORNECIMENTO E INSTALAÇÃO. AF_10/2022</t>
  </si>
  <si>
    <t>CONDULETE DE ALUMÍNIO, TIPO E, ELETRODUTO DE AÇO GALVANIZADO DN 25 MM (1''), APARENTE - FORNECIMENTO E INSTALAÇÃO. AF_10/2022</t>
  </si>
  <si>
    <t>CONDULETE DE ALUMÍNIO, TIPO LR, PARA ELETRODUTO DE AÇO GALVANIZADO DN 32 MM (1 1/4''), APARENTE - FORNECIMENTO E INSTALAÇÃO. AF_10/2022</t>
  </si>
  <si>
    <t>SUPORTE PARA ELETROCALHA LISA OU PERFURADA EM AÇO GALVANIZADO, LARGURA 800 MM, EM PERFILADO COM COMPRIMENTO DE 85 CM FIXADO EM LAJE, POR METRO DE ELETROCALHA FIXADA. AF_09/2023</t>
  </si>
  <si>
    <t>ELETRODUTO RÍGIDO ROSCÁVEL, PVC, DN 25 MM (3/4"), PARA CIRCUITOS TERMINAIS, INSTALADO EM FORRO - FORNECIMENTO E INSTALAÇÃO. AF_03/2023</t>
  </si>
  <si>
    <t>ELETRODUTO RÍGIDO ROSCÁVEL, PVC, DN 32 MM (1"), PARA CIRCUITOS TERMINAIS, INSTALADO EM FORRO - FORNECIMENTO E INSTALAÇÃO. AF_03/2023</t>
  </si>
  <si>
    <t>QUADRO DE DISTRIBUIÇÃO DE ENERGIA EM CHAPA DE AÇO GALVANIZADO, DE EMBUTIR, COM BARRAMENTO TRIFÁSICO, PARA 30 DISJUNTORES DIN 225A - FORNECIMENTO E INSTALAÇÃO. AF_10/2020</t>
  </si>
  <si>
    <t>CURVA 90 GRAUS PARA ELETRODUTO, PVC, ROSCÁVEL, DN 25 MM (3/4"), PARA CIRCUITOS TERMINAIS, INSTALADA EM FORRO - FORNECIMENTO E INSTALAÇÃO. AF_03/2023</t>
  </si>
  <si>
    <t>CURVA 90 GRAUS PARA ELETRODUTO, PVC, ROSCÁVEL, DN 32 MM (1"), PARA CIRCUITOS TERMINAIS, INSTALADA EM FORRO - FORNECIMENTO E INSTALAÇÃO. AF_03/2023</t>
  </si>
  <si>
    <t>PINTURA LÁTEX ACRÍLICA PREMIUM, APLICAÇÃO MANUAL EM PAREDES, DUAS DEMÃOS. AF_04/2023</t>
  </si>
  <si>
    <t>EMASSAMENTO COM MASSA LÁTEX, APLICAÇÃO EM PAREDE, DUAS DEMÃOS, LIXAMENTO MANUAL. AF_04/2023</t>
  </si>
  <si>
    <t>SINAPI-I</t>
  </si>
  <si>
    <t>APLICAÇÃO MANUAL DE GESSO DESEMPENADO (SEM TALISCAS) EM TETO DE AMBIENTES DE ÁREA MAIOR QUE 10M², ESPESSURA DE 1,0CM. AF_03/2023</t>
  </si>
  <si>
    <t>02.05.195</t>
  </si>
  <si>
    <t>CPOS</t>
  </si>
  <si>
    <t>Balancim elétrico tipo plataforma para transporte vertical, com altura até 60m</t>
  </si>
  <si>
    <t xml:space="preserve"> 1.20</t>
  </si>
  <si>
    <t>ED-29503</t>
  </si>
  <si>
    <t>Montagem de balancim, inclusive desmontagem exclusive locação</t>
  </si>
  <si>
    <t xml:space="preserve">un </t>
  </si>
  <si>
    <t>REMOÇÃO DE FORRO DE GESSO, DE FORMA MANUAL, SEM REAPROVEITAMENTO. AF_09/2023</t>
  </si>
  <si>
    <t>REMOÇÃO DE TRAMA METÁLICA OU DE MADEIRA PARA FORRO, DE FORMA MANUAL, SEM REAPROVEITAMENTO. AF_09/2023</t>
  </si>
  <si>
    <t>%</t>
  </si>
  <si>
    <t>Ponto p/ ar condicionado(tubul.,cj.airstop e fiaçao)</t>
  </si>
  <si>
    <t>FABIO AUGUSTO SILVA MACHADO</t>
  </si>
  <si>
    <t>Engenheiro</t>
  </si>
  <si>
    <t>CREA Nº13966 D</t>
  </si>
  <si>
    <t>Valor Arrendondado de serviço</t>
  </si>
  <si>
    <t>Quantidade arrendonda de serviços</t>
  </si>
  <si>
    <t>% DESCONTO PESQUISADO</t>
  </si>
  <si>
    <t>Valor  estimado UNITÁRIO  Com desconto</t>
  </si>
  <si>
    <t>Valor Final com Desconto</t>
  </si>
  <si>
    <t>Especificação</t>
  </si>
  <si>
    <t>unidade</t>
  </si>
  <si>
    <t>Valor com desconto</t>
  </si>
  <si>
    <t>Quantidade de serviços</t>
  </si>
  <si>
    <t>serviço</t>
  </si>
  <si>
    <t>Realização, sob demanda, de obra, reforma, recuperação, ampliação, demolição, adaptação e manutenção (pequenas obras) com fornecimento de peças, equipamentos, materiais e mão de obra, na forma estabelecida em planilha de serviços com insumos diversos descritos pelo Sistema Nacional de Pesquisa de Custos e Índices da Construção Civil, doravante denominado SINAPI.</t>
  </si>
  <si>
    <t>Valor Total Estimado com desconto</t>
  </si>
  <si>
    <t>C</t>
  </si>
  <si>
    <t>(*)</t>
  </si>
  <si>
    <t xml:space="preserve">Taxa Crea para </t>
  </si>
  <si>
    <t>REFERÊNCIA: OUTUBRO/2024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</si>
</sst>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&quot;R$&quot;\ #,##0.00"/>
    <numFmt numFmtId="165" formatCode="0.0000%"/>
    <numFmt numFmtId="166" formatCode="0.000%"/>
    <numFmt numFmtId="167" formatCode="0.0%"/>
    <numFmt numFmtId="168" formatCode="_-* #,##0_-;\-* #,##0_-;_-* &quot;-&quot;??_-;_-@_-"/>
    <numFmt numFmtId="169" formatCode="&quot;R$&quot;\ #,##0"/>
    <numFmt numFmtId="170" formatCode="#,##0.000000"/>
    <numFmt numFmtId="171" formatCode="&quot;R$&quot;\ #,##0.000000"/>
    <numFmt numFmtId="172" formatCode="_-* #,##0.000000_-;\-* #,##0.000000_-;_-* &quot;-&quot;??????_-;_-@_-"/>
    <numFmt numFmtId="173" formatCode="&quot;R$&quot;\ #,##0.000000000000"/>
  </numFmts>
  <fonts count="25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sz val="8"/>
      <name val="Arial"/>
      <family val="1"/>
    </font>
    <font>
      <b/>
      <sz val="11"/>
      <name val="Arial"/>
      <family val="2"/>
    </font>
    <font>
      <sz val="11"/>
      <name val="Arial"/>
      <family val="1"/>
    </font>
    <font>
      <sz val="10"/>
      <name val="Arial"/>
      <family val="1"/>
    </font>
    <font>
      <sz val="11"/>
      <color rgb="FF0D0D0D"/>
      <name val="Arial"/>
      <family val="2"/>
    </font>
    <font>
      <sz val="8"/>
      <color rgb="FF0D0D0D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</cellStyleXfs>
  <cellXfs count="191">
    <xf numFmtId="0" fontId="0" fillId="0" borderId="0" xfId="0"/>
    <xf numFmtId="0" fontId="18" fillId="4" borderId="0" xfId="0" applyFont="1" applyFill="1" applyAlignment="1">
      <alignment horizontal="left" vertical="top" wrapText="1"/>
    </xf>
    <xf numFmtId="4" fontId="0" fillId="0" borderId="0" xfId="0" applyNumberFormat="1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64" fontId="20" fillId="0" borderId="0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left" vertical="center" wrapText="1"/>
    </xf>
    <xf numFmtId="4" fontId="10" fillId="0" borderId="15" xfId="0" applyNumberFormat="1" applyFont="1" applyFill="1" applyBorder="1" applyAlignment="1">
      <alignment horizontal="righ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left" vertical="center" wrapText="1"/>
    </xf>
    <xf numFmtId="4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4" fontId="5" fillId="0" borderId="3" xfId="0" applyNumberFormat="1" applyFont="1" applyFill="1" applyBorder="1" applyAlignment="1">
      <alignment horizontal="center" vertical="center" wrapText="1"/>
    </xf>
    <xf numFmtId="4" fontId="7" fillId="5" borderId="5" xfId="0" applyNumberFormat="1" applyFont="1" applyFill="1" applyBorder="1" applyAlignment="1">
      <alignment horizontal="right" vertical="center" wrapText="1"/>
    </xf>
    <xf numFmtId="4" fontId="12" fillId="0" borderId="9" xfId="0" applyNumberFormat="1" applyFont="1" applyFill="1" applyBorder="1" applyAlignment="1">
      <alignment horizontal="right" vertical="center" wrapText="1"/>
    </xf>
    <xf numFmtId="164" fontId="1" fillId="2" borderId="0" xfId="0" applyNumberFormat="1" applyFont="1" applyFill="1" applyAlignment="1">
      <alignment horizontal="left" vertical="center" wrapText="1"/>
    </xf>
    <xf numFmtId="164" fontId="9" fillId="4" borderId="0" xfId="0" applyNumberFormat="1" applyFont="1" applyFill="1" applyAlignment="1">
      <alignment horizontal="left" vertical="top" wrapText="1"/>
    </xf>
    <xf numFmtId="164" fontId="5" fillId="0" borderId="3" xfId="0" applyNumberFormat="1" applyFont="1" applyFill="1" applyBorder="1" applyAlignment="1">
      <alignment horizontal="center" vertical="center" wrapText="1"/>
    </xf>
    <xf numFmtId="164" fontId="6" fillId="5" borderId="4" xfId="0" applyNumberFormat="1" applyFont="1" applyFill="1" applyBorder="1" applyAlignment="1">
      <alignment horizontal="left" vertical="center" wrapText="1"/>
    </xf>
    <xf numFmtId="164" fontId="8" fillId="5" borderId="6" xfId="0" applyNumberFormat="1" applyFont="1" applyFill="1" applyBorder="1" applyAlignment="1">
      <alignment horizontal="right" vertical="center" wrapText="1"/>
    </xf>
    <xf numFmtId="164" fontId="13" fillId="0" borderId="10" xfId="0" applyNumberFormat="1" applyFont="1" applyFill="1" applyBorder="1" applyAlignment="1">
      <alignment horizontal="right" vertical="center" wrapText="1"/>
    </xf>
    <xf numFmtId="164" fontId="10" fillId="0" borderId="15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0" fontId="1" fillId="2" borderId="0" xfId="0" applyFont="1" applyFill="1" applyAlignment="1">
      <alignment horizontal="left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" fillId="2" borderId="0" xfId="0" applyNumberFormat="1" applyFont="1" applyFill="1" applyAlignment="1">
      <alignment horizontal="left" vertical="center" wrapText="1"/>
    </xf>
    <xf numFmtId="0" fontId="10" fillId="6" borderId="7" xfId="0" applyFont="1" applyFill="1" applyBorder="1" applyAlignment="1">
      <alignment horizontal="center" vertical="center" wrapText="1"/>
    </xf>
    <xf numFmtId="0" fontId="12" fillId="6" borderId="9" xfId="0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left" vertical="center" wrapText="1"/>
    </xf>
    <xf numFmtId="0" fontId="11" fillId="6" borderId="8" xfId="0" applyFont="1" applyFill="1" applyBorder="1" applyAlignment="1">
      <alignment horizontal="center" vertical="center" wrapText="1"/>
    </xf>
    <xf numFmtId="4" fontId="12" fillId="6" borderId="9" xfId="0" applyNumberFormat="1" applyFont="1" applyFill="1" applyBorder="1" applyAlignment="1">
      <alignment horizontal="right" vertical="center" wrapText="1"/>
    </xf>
    <xf numFmtId="164" fontId="13" fillId="6" borderId="10" xfId="0" applyNumberFormat="1" applyFont="1" applyFill="1" applyBorder="1" applyAlignment="1">
      <alignment horizontal="right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6" fillId="6" borderId="9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4" fillId="6" borderId="7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4" fillId="6" borderId="7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5" fillId="6" borderId="8" xfId="0" applyFont="1" applyFill="1" applyBorder="1" applyAlignment="1">
      <alignment horizontal="center" vertical="center" wrapText="1"/>
    </xf>
    <xf numFmtId="4" fontId="10" fillId="0" borderId="9" xfId="0" applyNumberFormat="1" applyFont="1" applyFill="1" applyBorder="1" applyAlignment="1">
      <alignment horizontal="right" vertical="center" wrapText="1"/>
    </xf>
    <xf numFmtId="4" fontId="12" fillId="0" borderId="15" xfId="0" applyNumberFormat="1" applyFont="1" applyFill="1" applyBorder="1" applyAlignment="1">
      <alignment horizontal="right" vertical="center" wrapText="1"/>
    </xf>
    <xf numFmtId="4" fontId="16" fillId="0" borderId="9" xfId="0" applyNumberFormat="1" applyFont="1" applyFill="1" applyBorder="1" applyAlignment="1">
      <alignment horizontal="right" vertical="center" wrapText="1"/>
    </xf>
    <xf numFmtId="4" fontId="12" fillId="0" borderId="13" xfId="0" applyNumberFormat="1" applyFont="1" applyFill="1" applyBorder="1" applyAlignment="1">
      <alignment horizontal="right" vertical="center" wrapText="1"/>
    </xf>
    <xf numFmtId="4" fontId="10" fillId="0" borderId="13" xfId="0" applyNumberFormat="1" applyFont="1" applyFill="1" applyBorder="1" applyAlignment="1">
      <alignment horizontal="right" vertical="center" wrapText="1"/>
    </xf>
    <xf numFmtId="4" fontId="16" fillId="6" borderId="9" xfId="0" applyNumberFormat="1" applyFont="1" applyFill="1" applyBorder="1" applyAlignment="1">
      <alignment horizontal="right" vertical="center" wrapText="1"/>
    </xf>
    <xf numFmtId="164" fontId="10" fillId="0" borderId="10" xfId="0" applyNumberFormat="1" applyFont="1" applyFill="1" applyBorder="1" applyAlignment="1">
      <alignment horizontal="right" vertical="center" wrapText="1"/>
    </xf>
    <xf numFmtId="164" fontId="13" fillId="0" borderId="15" xfId="0" applyNumberFormat="1" applyFont="1" applyFill="1" applyBorder="1" applyAlignment="1">
      <alignment horizontal="right" vertical="center" wrapText="1"/>
    </xf>
    <xf numFmtId="164" fontId="17" fillId="0" borderId="10" xfId="0" applyNumberFormat="1" applyFont="1" applyFill="1" applyBorder="1" applyAlignment="1">
      <alignment horizontal="right" vertical="center" wrapText="1"/>
    </xf>
    <xf numFmtId="164" fontId="13" fillId="0" borderId="14" xfId="0" applyNumberFormat="1" applyFont="1" applyFill="1" applyBorder="1" applyAlignment="1">
      <alignment horizontal="right" vertical="center" wrapText="1"/>
    </xf>
    <xf numFmtId="164" fontId="10" fillId="0" borderId="14" xfId="0" applyNumberFormat="1" applyFont="1" applyFill="1" applyBorder="1" applyAlignment="1">
      <alignment horizontal="right" vertical="center" wrapText="1"/>
    </xf>
    <xf numFmtId="164" fontId="17" fillId="6" borderId="10" xfId="0" applyNumberFormat="1" applyFont="1" applyFill="1" applyBorder="1" applyAlignment="1">
      <alignment horizontal="right" vertical="center" wrapText="1"/>
    </xf>
    <xf numFmtId="0" fontId="10" fillId="6" borderId="15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0" fillId="6" borderId="15" xfId="0" applyFont="1" applyFill="1" applyBorder="1" applyAlignment="1">
      <alignment horizontal="left" vertical="center" wrapText="1"/>
    </xf>
    <xf numFmtId="0" fontId="14" fillId="0" borderId="15" xfId="0" applyFont="1" applyFill="1" applyBorder="1" applyAlignment="1">
      <alignment horizontal="left"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4" fontId="12" fillId="6" borderId="15" xfId="0" applyNumberFormat="1" applyFont="1" applyFill="1" applyBorder="1" applyAlignment="1">
      <alignment horizontal="right" vertical="center" wrapText="1"/>
    </xf>
    <xf numFmtId="4" fontId="16" fillId="0" borderId="15" xfId="0" applyNumberFormat="1" applyFont="1" applyFill="1" applyBorder="1" applyAlignment="1">
      <alignment horizontal="right" vertical="center" wrapText="1"/>
    </xf>
    <xf numFmtId="164" fontId="13" fillId="6" borderId="15" xfId="0" applyNumberFormat="1" applyFont="1" applyFill="1" applyBorder="1" applyAlignment="1">
      <alignment horizontal="right" vertical="center" wrapText="1"/>
    </xf>
    <xf numFmtId="164" fontId="17" fillId="0" borderId="15" xfId="0" applyNumberFormat="1" applyFont="1" applyFill="1" applyBorder="1" applyAlignment="1">
      <alignment horizontal="right" vertical="center" wrapText="1"/>
    </xf>
    <xf numFmtId="165" fontId="0" fillId="0" borderId="0" xfId="1" applyNumberFormat="1" applyFont="1"/>
    <xf numFmtId="0" fontId="12" fillId="6" borderId="13" xfId="0" applyFont="1" applyFill="1" applyBorder="1" applyAlignment="1">
      <alignment horizontal="center" vertical="center" wrapText="1"/>
    </xf>
    <xf numFmtId="0" fontId="10" fillId="6" borderId="11" xfId="0" applyFont="1" applyFill="1" applyBorder="1" applyAlignment="1">
      <alignment horizontal="center" vertical="center" wrapText="1"/>
    </xf>
    <xf numFmtId="0" fontId="10" fillId="6" borderId="11" xfId="0" applyFont="1" applyFill="1" applyBorder="1" applyAlignment="1">
      <alignment horizontal="left" vertical="center" wrapText="1"/>
    </xf>
    <xf numFmtId="0" fontId="11" fillId="6" borderId="12" xfId="0" applyFont="1" applyFill="1" applyBorder="1" applyAlignment="1">
      <alignment horizontal="center" vertical="center" wrapText="1"/>
    </xf>
    <xf numFmtId="4" fontId="12" fillId="6" borderId="13" xfId="0" applyNumberFormat="1" applyFont="1" applyFill="1" applyBorder="1" applyAlignment="1">
      <alignment horizontal="right" vertical="center" wrapText="1"/>
    </xf>
    <xf numFmtId="164" fontId="13" fillId="6" borderId="14" xfId="0" applyNumberFormat="1" applyFont="1" applyFill="1" applyBorder="1" applyAlignment="1">
      <alignment horizontal="right" vertical="center" wrapText="1"/>
    </xf>
    <xf numFmtId="165" fontId="0" fillId="0" borderId="0" xfId="0" applyNumberFormat="1"/>
    <xf numFmtId="165" fontId="0" fillId="6" borderId="0" xfId="1" applyNumberFormat="1" applyFont="1" applyFill="1"/>
    <xf numFmtId="165" fontId="0" fillId="6" borderId="0" xfId="0" applyNumberFormat="1" applyFill="1"/>
    <xf numFmtId="0" fontId="0" fillId="6" borderId="0" xfId="0" applyFill="1"/>
    <xf numFmtId="4" fontId="1" fillId="0" borderId="3" xfId="0" applyNumberFormat="1" applyFont="1" applyFill="1" applyBorder="1" applyAlignment="1">
      <alignment horizontal="center" vertical="center" wrapText="1"/>
    </xf>
    <xf numFmtId="0" fontId="10" fillId="0" borderId="9" xfId="0" quotePrefix="1" applyFont="1" applyFill="1" applyBorder="1" applyAlignment="1">
      <alignment horizontal="center" vertical="center" wrapText="1"/>
    </xf>
    <xf numFmtId="0" fontId="0" fillId="7" borderId="0" xfId="0" applyFill="1"/>
    <xf numFmtId="43" fontId="0" fillId="0" borderId="0" xfId="2" applyFont="1"/>
    <xf numFmtId="0" fontId="10" fillId="0" borderId="15" xfId="0" quotePrefix="1" applyFont="1" applyFill="1" applyBorder="1" applyAlignment="1">
      <alignment horizontal="center" vertical="center" wrapText="1"/>
    </xf>
    <xf numFmtId="0" fontId="0" fillId="8" borderId="0" xfId="0" applyFill="1"/>
    <xf numFmtId="0" fontId="0" fillId="0" borderId="0" xfId="0" applyAlignment="1">
      <alignment vertical="center"/>
    </xf>
    <xf numFmtId="164" fontId="1" fillId="2" borderId="0" xfId="0" applyNumberFormat="1" applyFont="1" applyFill="1" applyAlignment="1">
      <alignment horizontal="left" vertical="center" wrapText="1"/>
    </xf>
    <xf numFmtId="166" fontId="0" fillId="0" borderId="0" xfId="1" applyNumberFormat="1" applyFont="1" applyFill="1"/>
    <xf numFmtId="0" fontId="22" fillId="0" borderId="7" xfId="0" applyFont="1" applyFill="1" applyBorder="1" applyAlignment="1">
      <alignment horizontal="center" vertical="center" wrapText="1"/>
    </xf>
    <xf numFmtId="0" fontId="6" fillId="9" borderId="4" xfId="0" applyFont="1" applyFill="1" applyBorder="1" applyAlignment="1">
      <alignment horizontal="center" vertical="center" wrapText="1"/>
    </xf>
    <xf numFmtId="0" fontId="6" fillId="9" borderId="4" xfId="0" applyFont="1" applyFill="1" applyBorder="1" applyAlignment="1">
      <alignment horizontal="left" vertical="center" wrapText="1"/>
    </xf>
    <xf numFmtId="4" fontId="7" fillId="9" borderId="5" xfId="0" applyNumberFormat="1" applyFont="1" applyFill="1" applyBorder="1" applyAlignment="1">
      <alignment horizontal="right" vertical="center" wrapText="1"/>
    </xf>
    <xf numFmtId="164" fontId="6" fillId="9" borderId="4" xfId="0" applyNumberFormat="1" applyFont="1" applyFill="1" applyBorder="1" applyAlignment="1">
      <alignment horizontal="left" vertical="center" wrapText="1"/>
    </xf>
    <xf numFmtId="164" fontId="8" fillId="9" borderId="6" xfId="0" applyNumberFormat="1" applyFont="1" applyFill="1" applyBorder="1" applyAlignment="1">
      <alignment horizontal="right" vertical="center" wrapText="1"/>
    </xf>
    <xf numFmtId="0" fontId="10" fillId="9" borderId="7" xfId="0" applyFont="1" applyFill="1" applyBorder="1" applyAlignment="1">
      <alignment horizontal="center" vertical="center" wrapText="1"/>
    </xf>
    <xf numFmtId="0" fontId="12" fillId="9" borderId="9" xfId="0" applyFont="1" applyFill="1" applyBorder="1" applyAlignment="1">
      <alignment horizontal="center" vertical="center" wrapText="1"/>
    </xf>
    <xf numFmtId="0" fontId="10" fillId="9" borderId="7" xfId="0" applyFont="1" applyFill="1" applyBorder="1" applyAlignment="1">
      <alignment horizontal="left" vertical="center" wrapText="1"/>
    </xf>
    <xf numFmtId="0" fontId="11" fillId="9" borderId="8" xfId="0" applyFont="1" applyFill="1" applyBorder="1" applyAlignment="1">
      <alignment horizontal="center" vertical="center" wrapText="1"/>
    </xf>
    <xf numFmtId="4" fontId="12" fillId="9" borderId="9" xfId="0" applyNumberFormat="1" applyFont="1" applyFill="1" applyBorder="1" applyAlignment="1">
      <alignment horizontal="right" vertical="center" wrapText="1"/>
    </xf>
    <xf numFmtId="164" fontId="13" fillId="9" borderId="10" xfId="0" applyNumberFormat="1" applyFont="1" applyFill="1" applyBorder="1" applyAlignment="1">
      <alignment horizontal="right" vertical="center" wrapText="1"/>
    </xf>
    <xf numFmtId="0" fontId="10" fillId="9" borderId="9" xfId="0" applyFont="1" applyFill="1" applyBorder="1" applyAlignment="1">
      <alignment horizontal="center" vertical="center" wrapText="1"/>
    </xf>
    <xf numFmtId="0" fontId="16" fillId="9" borderId="13" xfId="0" applyFont="1" applyFill="1" applyBorder="1" applyAlignment="1">
      <alignment horizontal="center" vertical="center" wrapText="1"/>
    </xf>
    <xf numFmtId="0" fontId="14" fillId="9" borderId="11" xfId="0" applyFont="1" applyFill="1" applyBorder="1" applyAlignment="1">
      <alignment horizontal="center" vertical="center" wrapText="1"/>
    </xf>
    <xf numFmtId="0" fontId="10" fillId="9" borderId="11" xfId="0" applyFont="1" applyFill="1" applyBorder="1" applyAlignment="1">
      <alignment horizontal="left" vertical="center" wrapText="1"/>
    </xf>
    <xf numFmtId="0" fontId="15" fillId="9" borderId="12" xfId="0" applyFont="1" applyFill="1" applyBorder="1" applyAlignment="1">
      <alignment horizontal="center" vertical="center" wrapText="1"/>
    </xf>
    <xf numFmtId="4" fontId="16" fillId="9" borderId="13" xfId="0" applyNumberFormat="1" applyFont="1" applyFill="1" applyBorder="1" applyAlignment="1">
      <alignment horizontal="right" vertical="center" wrapText="1"/>
    </xf>
    <xf numFmtId="164" fontId="17" fillId="9" borderId="14" xfId="0" applyNumberFormat="1" applyFont="1" applyFill="1" applyBorder="1" applyAlignment="1">
      <alignment horizontal="right" vertical="center" wrapText="1"/>
    </xf>
    <xf numFmtId="0" fontId="14" fillId="9" borderId="11" xfId="0" applyFont="1" applyFill="1" applyBorder="1" applyAlignment="1">
      <alignment horizontal="left" vertical="center" wrapText="1"/>
    </xf>
    <xf numFmtId="0" fontId="22" fillId="9" borderId="7" xfId="0" applyFont="1" applyFill="1" applyBorder="1" applyAlignment="1">
      <alignment horizontal="center" vertical="center" wrapText="1"/>
    </xf>
    <xf numFmtId="0" fontId="10" fillId="9" borderId="13" xfId="0" applyFont="1" applyFill="1" applyBorder="1" applyAlignment="1">
      <alignment horizontal="center" vertical="center" wrapText="1"/>
    </xf>
    <xf numFmtId="0" fontId="10" fillId="9" borderId="11" xfId="0" applyFont="1" applyFill="1" applyBorder="1" applyAlignment="1">
      <alignment horizontal="center" vertical="center" wrapText="1"/>
    </xf>
    <xf numFmtId="0" fontId="10" fillId="9" borderId="15" xfId="0" applyFont="1" applyFill="1" applyBorder="1" applyAlignment="1">
      <alignment horizontal="center" vertical="center" wrapText="1"/>
    </xf>
    <xf numFmtId="0" fontId="10" fillId="9" borderId="15" xfId="0" applyFont="1" applyFill="1" applyBorder="1" applyAlignment="1">
      <alignment horizontal="left" vertical="center" wrapText="1"/>
    </xf>
    <xf numFmtId="4" fontId="16" fillId="9" borderId="15" xfId="0" applyNumberFormat="1" applyFont="1" applyFill="1" applyBorder="1" applyAlignment="1">
      <alignment horizontal="right" vertical="center" wrapText="1"/>
    </xf>
    <xf numFmtId="164" fontId="17" fillId="9" borderId="15" xfId="0" applyNumberFormat="1" applyFont="1" applyFill="1" applyBorder="1" applyAlignment="1">
      <alignment horizontal="right" vertical="center" wrapText="1"/>
    </xf>
    <xf numFmtId="164" fontId="13" fillId="9" borderId="15" xfId="0" applyNumberFormat="1" applyFont="1" applyFill="1" applyBorder="1" applyAlignment="1">
      <alignment horizontal="right" vertical="center" wrapText="1"/>
    </xf>
    <xf numFmtId="0" fontId="10" fillId="9" borderId="9" xfId="0" quotePrefix="1" applyFont="1" applyFill="1" applyBorder="1" applyAlignment="1">
      <alignment horizontal="center" vertical="center" wrapText="1"/>
    </xf>
    <xf numFmtId="0" fontId="10" fillId="9" borderId="15" xfId="0" quotePrefix="1" applyFont="1" applyFill="1" applyBorder="1" applyAlignment="1">
      <alignment horizontal="center" vertical="center" wrapText="1"/>
    </xf>
    <xf numFmtId="4" fontId="12" fillId="9" borderId="15" xfId="0" applyNumberFormat="1" applyFont="1" applyFill="1" applyBorder="1" applyAlignment="1">
      <alignment horizontal="right" vertical="center" wrapText="1"/>
    </xf>
    <xf numFmtId="0" fontId="12" fillId="9" borderId="15" xfId="0" applyFont="1" applyFill="1" applyBorder="1" applyAlignment="1">
      <alignment horizontal="center" vertical="center" wrapText="1"/>
    </xf>
    <xf numFmtId="0" fontId="11" fillId="9" borderId="15" xfId="0" applyFont="1" applyFill="1" applyBorder="1" applyAlignment="1">
      <alignment horizontal="center" vertical="center" wrapText="1"/>
    </xf>
    <xf numFmtId="0" fontId="6" fillId="9" borderId="15" xfId="0" applyFont="1" applyFill="1" applyBorder="1" applyAlignment="1">
      <alignment horizontal="center" vertical="center" wrapText="1"/>
    </xf>
    <xf numFmtId="0" fontId="6" fillId="9" borderId="15" xfId="0" applyFont="1" applyFill="1" applyBorder="1" applyAlignment="1">
      <alignment horizontal="left" vertical="center" wrapText="1"/>
    </xf>
    <xf numFmtId="4" fontId="6" fillId="9" borderId="15" xfId="0" applyNumberFormat="1" applyFont="1" applyFill="1" applyBorder="1" applyAlignment="1">
      <alignment horizontal="right" vertical="center" wrapText="1"/>
    </xf>
    <xf numFmtId="164" fontId="6" fillId="9" borderId="15" xfId="0" applyNumberFormat="1" applyFont="1" applyFill="1" applyBorder="1" applyAlignment="1">
      <alignment horizontal="left" vertical="center" wrapText="1"/>
    </xf>
    <xf numFmtId="164" fontId="6" fillId="9" borderId="15" xfId="0" applyNumberFormat="1" applyFont="1" applyFill="1" applyBorder="1" applyAlignment="1">
      <alignment horizontal="right" vertical="center" wrapText="1"/>
    </xf>
    <xf numFmtId="4" fontId="10" fillId="9" borderId="15" xfId="0" applyNumberFormat="1" applyFont="1" applyFill="1" applyBorder="1" applyAlignment="1">
      <alignment horizontal="right" vertical="center" wrapText="1"/>
    </xf>
    <xf numFmtId="164" fontId="10" fillId="9" borderId="15" xfId="0" applyNumberFormat="1" applyFont="1" applyFill="1" applyBorder="1" applyAlignment="1">
      <alignment horizontal="right" vertical="center" wrapText="1"/>
    </xf>
    <xf numFmtId="0" fontId="0" fillId="9" borderId="0" xfId="0" applyFill="1" applyAlignment="1">
      <alignment horizontal="center" vertical="center"/>
    </xf>
    <xf numFmtId="0" fontId="0" fillId="9" borderId="0" xfId="0" applyFill="1" applyAlignment="1">
      <alignment vertical="center"/>
    </xf>
    <xf numFmtId="4" fontId="0" fillId="9" borderId="0" xfId="0" applyNumberFormat="1" applyFill="1" applyAlignment="1">
      <alignment vertical="center"/>
    </xf>
    <xf numFmtId="164" fontId="0" fillId="9" borderId="0" xfId="0" applyNumberFormat="1" applyFill="1" applyAlignment="1">
      <alignment vertical="center"/>
    </xf>
    <xf numFmtId="0" fontId="20" fillId="9" borderId="0" xfId="0" applyFont="1" applyFill="1" applyAlignment="1">
      <alignment horizontal="left" vertical="center"/>
    </xf>
    <xf numFmtId="0" fontId="23" fillId="0" borderId="0" xfId="0" applyFont="1" applyAlignment="1">
      <alignment vertical="center"/>
    </xf>
    <xf numFmtId="0" fontId="23" fillId="0" borderId="0" xfId="0" applyFont="1" applyAlignment="1"/>
    <xf numFmtId="4" fontId="0" fillId="6" borderId="0" xfId="0" applyNumberFormat="1" applyFill="1" applyAlignment="1">
      <alignment vertical="center"/>
    </xf>
    <xf numFmtId="164" fontId="0" fillId="6" borderId="0" xfId="0" applyNumberFormat="1" applyFill="1" applyAlignment="1">
      <alignment vertical="center"/>
    </xf>
    <xf numFmtId="0" fontId="20" fillId="6" borderId="0" xfId="0" applyFont="1" applyFill="1" applyAlignment="1">
      <alignment horizontal="left" vertical="center"/>
    </xf>
    <xf numFmtId="168" fontId="20" fillId="6" borderId="0" xfId="2" applyNumberFormat="1" applyFont="1" applyFill="1" applyBorder="1" applyAlignment="1">
      <alignment vertical="center"/>
    </xf>
    <xf numFmtId="0" fontId="20" fillId="9" borderId="0" xfId="0" applyFont="1" applyFill="1" applyAlignment="1">
      <alignment vertical="center"/>
    </xf>
    <xf numFmtId="0" fontId="20" fillId="6" borderId="0" xfId="0" applyFont="1" applyFill="1" applyAlignment="1">
      <alignment vertical="center"/>
    </xf>
    <xf numFmtId="169" fontId="20" fillId="11" borderId="0" xfId="0" applyNumberFormat="1" applyFont="1" applyFill="1" applyBorder="1" applyAlignment="1">
      <alignment vertical="center"/>
    </xf>
    <xf numFmtId="169" fontId="0" fillId="6" borderId="18" xfId="0" applyNumberFormat="1" applyFill="1" applyBorder="1" applyAlignment="1">
      <alignment vertical="center"/>
    </xf>
    <xf numFmtId="169" fontId="0" fillId="0" borderId="0" xfId="0" applyNumberFormat="1" applyAlignment="1">
      <alignment vertical="center"/>
    </xf>
    <xf numFmtId="167" fontId="0" fillId="6" borderId="18" xfId="1" applyNumberFormat="1" applyFont="1" applyFill="1" applyBorder="1" applyAlignment="1">
      <alignment vertical="center"/>
    </xf>
    <xf numFmtId="0" fontId="0" fillId="0" borderId="19" xfId="0" applyBorder="1" applyAlignment="1">
      <alignment vertical="center"/>
    </xf>
    <xf numFmtId="4" fontId="0" fillId="0" borderId="19" xfId="0" applyNumberFormat="1" applyBorder="1" applyAlignment="1">
      <alignment vertical="center"/>
    </xf>
    <xf numFmtId="164" fontId="0" fillId="0" borderId="19" xfId="0" applyNumberFormat="1" applyBorder="1" applyAlignment="1">
      <alignment vertical="center"/>
    </xf>
    <xf numFmtId="0" fontId="24" fillId="0" borderId="19" xfId="0" applyFont="1" applyBorder="1" applyAlignment="1">
      <alignment vertical="center" wrapText="1"/>
    </xf>
    <xf numFmtId="164" fontId="0" fillId="0" borderId="19" xfId="0" applyNumberFormat="1" applyBorder="1" applyAlignment="1">
      <alignment vertical="center" wrapText="1"/>
    </xf>
    <xf numFmtId="168" fontId="0" fillId="0" borderId="19" xfId="2" applyNumberFormat="1" applyFont="1" applyBorder="1" applyAlignment="1">
      <alignment vertical="center"/>
    </xf>
    <xf numFmtId="169" fontId="0" fillId="0" borderId="19" xfId="0" applyNumberFormat="1" applyBorder="1" applyAlignment="1">
      <alignment vertical="center"/>
    </xf>
    <xf numFmtId="171" fontId="0" fillId="10" borderId="18" xfId="0" applyNumberFormat="1" applyFill="1" applyBorder="1" applyAlignment="1">
      <alignment vertical="center"/>
    </xf>
    <xf numFmtId="10" fontId="0" fillId="0" borderId="0" xfId="0" applyNumberFormat="1"/>
    <xf numFmtId="168" fontId="0" fillId="0" borderId="0" xfId="0" applyNumberFormat="1" applyAlignment="1">
      <alignment vertical="center"/>
    </xf>
    <xf numFmtId="172" fontId="0" fillId="0" borderId="0" xfId="0" applyNumberFormat="1" applyAlignment="1">
      <alignment vertical="center"/>
    </xf>
    <xf numFmtId="173" fontId="0" fillId="0" borderId="0" xfId="0" applyNumberFormat="1" applyAlignment="1">
      <alignment vertical="center"/>
    </xf>
    <xf numFmtId="164" fontId="0" fillId="6" borderId="16" xfId="0" applyNumberFormat="1" applyFill="1" applyBorder="1" applyAlignment="1">
      <alignment horizontal="center" vertical="center"/>
    </xf>
    <xf numFmtId="164" fontId="0" fillId="6" borderId="17" xfId="0" applyNumberFormat="1" applyFill="1" applyBorder="1" applyAlignment="1">
      <alignment horizontal="center" vertical="center"/>
    </xf>
    <xf numFmtId="164" fontId="0" fillId="10" borderId="16" xfId="0" applyNumberFormat="1" applyFill="1" applyBorder="1" applyAlignment="1">
      <alignment horizontal="center" vertical="center"/>
    </xf>
    <xf numFmtId="164" fontId="0" fillId="10" borderId="17" xfId="0" applyNumberFormat="1" applyFill="1" applyBorder="1" applyAlignment="1">
      <alignment horizontal="center" vertical="center"/>
    </xf>
    <xf numFmtId="170" fontId="0" fillId="0" borderId="20" xfId="0" applyNumberFormat="1" applyBorder="1" applyAlignment="1">
      <alignment horizontal="center" vertical="center"/>
    </xf>
    <xf numFmtId="170" fontId="0" fillId="0" borderId="21" xfId="0" applyNumberFormat="1" applyBorder="1" applyAlignment="1">
      <alignment horizontal="center" vertical="center"/>
    </xf>
    <xf numFmtId="0" fontId="9" fillId="4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0" xfId="0" applyFont="1" applyFill="1" applyAlignment="1">
      <alignment horizontal="left" vertical="center" wrapText="1"/>
    </xf>
    <xf numFmtId="164" fontId="1" fillId="2" borderId="0" xfId="0" applyNumberFormat="1" applyFont="1" applyFill="1" applyAlignment="1">
      <alignment horizontal="left" vertical="center" wrapText="1"/>
    </xf>
    <xf numFmtId="0" fontId="18" fillId="4" borderId="0" xfId="0" applyFont="1" applyFill="1" applyAlignment="1">
      <alignment horizontal="left" vertical="center" wrapText="1"/>
    </xf>
    <xf numFmtId="9" fontId="18" fillId="4" borderId="0" xfId="1" applyFont="1" applyFill="1" applyAlignment="1">
      <alignment horizontal="left" vertical="top" wrapText="1"/>
    </xf>
    <xf numFmtId="0" fontId="20" fillId="11" borderId="0" xfId="0" applyFont="1" applyFill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</cellXfs>
  <cellStyles count="3">
    <cellStyle name="Normal" xfId="0" builtinId="0"/>
    <cellStyle name="Porcentagem" xfId="1" builtinId="5"/>
    <cellStyle name="Vírgula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7"/>
  <sheetViews>
    <sheetView tabSelected="1" showOutlineSymbols="0" showWhiteSpace="0" view="pageBreakPreview" topLeftCell="D231" zoomScale="130" zoomScaleNormal="100" zoomScaleSheetLayoutView="130" workbookViewId="0">
      <selection activeCell="I243" sqref="I243"/>
    </sheetView>
  </sheetViews>
  <sheetFormatPr defaultRowHeight="14.25" x14ac:dyDescent="0.2"/>
  <cols>
    <col min="1" max="1" width="7.5" style="6" customWidth="1"/>
    <col min="2" max="2" width="10" style="6" bestFit="1" customWidth="1"/>
    <col min="3" max="3" width="10.875" style="6" customWidth="1"/>
    <col min="4" max="4" width="60" style="7" bestFit="1" customWidth="1"/>
    <col min="5" max="5" width="18.5" style="7" bestFit="1" customWidth="1"/>
    <col min="6" max="6" width="13" style="21" bestFit="1" customWidth="1"/>
    <col min="7" max="7" width="18.25" style="22" bestFit="1" customWidth="1"/>
    <col min="8" max="8" width="15.875" style="22" bestFit="1" customWidth="1"/>
    <col min="9" max="9" width="16.125" style="22" customWidth="1"/>
    <col min="10" max="10" width="15.625" customWidth="1"/>
    <col min="11" max="11" width="12.25" customWidth="1"/>
  </cols>
  <sheetData>
    <row r="1" spans="1:11" ht="31.5" customHeight="1" x14ac:dyDescent="0.2">
      <c r="A1" s="181" t="s">
        <v>730</v>
      </c>
      <c r="B1" s="181"/>
      <c r="C1" s="181"/>
      <c r="D1" s="35"/>
      <c r="E1" s="35"/>
    </row>
    <row r="2" spans="1:11" ht="15" x14ac:dyDescent="0.25">
      <c r="A2" s="4"/>
      <c r="B2" s="4"/>
      <c r="C2" s="4"/>
      <c r="D2" s="34" t="s">
        <v>0</v>
      </c>
      <c r="E2" s="184"/>
      <c r="F2" s="184"/>
      <c r="G2" s="185" t="s">
        <v>1</v>
      </c>
      <c r="H2" s="185"/>
      <c r="I2" s="26" t="s">
        <v>2</v>
      </c>
    </row>
    <row r="3" spans="1:11" x14ac:dyDescent="0.2">
      <c r="B3" s="5"/>
      <c r="C3" s="5"/>
      <c r="D3" s="1" t="s">
        <v>3</v>
      </c>
      <c r="E3" s="186"/>
      <c r="F3" s="186"/>
      <c r="G3" s="187">
        <v>0.25</v>
      </c>
      <c r="H3" s="187"/>
      <c r="I3" s="27" t="s">
        <v>531</v>
      </c>
    </row>
    <row r="4" spans="1:11" x14ac:dyDescent="0.2">
      <c r="A4" s="182" t="s">
        <v>4</v>
      </c>
      <c r="B4" s="183"/>
      <c r="C4" s="183"/>
      <c r="D4" s="183"/>
      <c r="E4" s="183"/>
      <c r="F4" s="183"/>
      <c r="G4" s="183"/>
      <c r="H4" s="183"/>
      <c r="I4" s="183"/>
    </row>
    <row r="5" spans="1:11" s="3" customFormat="1" ht="30" x14ac:dyDescent="0.2">
      <c r="A5" s="9" t="s">
        <v>5</v>
      </c>
      <c r="B5" s="10" t="s">
        <v>6</v>
      </c>
      <c r="C5" s="9" t="s">
        <v>7</v>
      </c>
      <c r="D5" s="9" t="s">
        <v>8</v>
      </c>
      <c r="E5" s="11" t="s">
        <v>9</v>
      </c>
      <c r="F5" s="97" t="s">
        <v>10</v>
      </c>
      <c r="G5" s="28" t="s">
        <v>11</v>
      </c>
      <c r="H5" s="28" t="s">
        <v>12</v>
      </c>
      <c r="I5" s="28" t="s">
        <v>13</v>
      </c>
    </row>
    <row r="6" spans="1:11" x14ac:dyDescent="0.2">
      <c r="A6" s="107" t="s">
        <v>14</v>
      </c>
      <c r="B6" s="107"/>
      <c r="C6" s="107"/>
      <c r="D6" s="108" t="s">
        <v>15</v>
      </c>
      <c r="E6" s="108"/>
      <c r="F6" s="109"/>
      <c r="G6" s="110"/>
      <c r="H6" s="110"/>
      <c r="I6" s="111">
        <f>SUM(I7:I22)</f>
        <v>855677.01249999995</v>
      </c>
      <c r="K6" s="2"/>
    </row>
    <row r="7" spans="1:11" x14ac:dyDescent="0.2">
      <c r="A7" s="112" t="s">
        <v>16</v>
      </c>
      <c r="B7" s="113">
        <v>10008</v>
      </c>
      <c r="C7" s="112" t="s">
        <v>18</v>
      </c>
      <c r="D7" s="114" t="s">
        <v>19</v>
      </c>
      <c r="E7" s="115" t="s">
        <v>20</v>
      </c>
      <c r="F7" s="116">
        <v>2660</v>
      </c>
      <c r="G7" s="117">
        <v>4.9800000000000004</v>
      </c>
      <c r="H7" s="117">
        <f>G7+(G7*$G$3)</f>
        <v>6.2250000000000005</v>
      </c>
      <c r="I7" s="117">
        <f>F7*H7</f>
        <v>16558.5</v>
      </c>
    </row>
    <row r="8" spans="1:11" ht="25.5" x14ac:dyDescent="0.2">
      <c r="A8" s="112" t="s">
        <v>413</v>
      </c>
      <c r="B8" s="118">
        <v>103689</v>
      </c>
      <c r="C8" s="112" t="s">
        <v>22</v>
      </c>
      <c r="D8" s="114" t="s">
        <v>607</v>
      </c>
      <c r="E8" s="115" t="s">
        <v>20</v>
      </c>
      <c r="F8" s="116">
        <v>18</v>
      </c>
      <c r="G8" s="117">
        <v>464.77</v>
      </c>
      <c r="H8" s="117">
        <f t="shared" ref="H8:H70" si="0">G8+(G8*$G$3)</f>
        <v>580.96249999999998</v>
      </c>
      <c r="I8" s="117">
        <f t="shared" ref="I8:I22" si="1">F8*H8</f>
        <v>10457.324999999999</v>
      </c>
    </row>
    <row r="9" spans="1:11" ht="38.25" x14ac:dyDescent="0.2">
      <c r="A9" s="112" t="s">
        <v>414</v>
      </c>
      <c r="B9" s="119" t="s">
        <v>24</v>
      </c>
      <c r="C9" s="120" t="s">
        <v>22</v>
      </c>
      <c r="D9" s="121" t="s">
        <v>25</v>
      </c>
      <c r="E9" s="122" t="s">
        <v>26</v>
      </c>
      <c r="F9" s="123">
        <v>8</v>
      </c>
      <c r="G9" s="124">
        <v>650.39</v>
      </c>
      <c r="H9" s="117">
        <f t="shared" si="0"/>
        <v>812.98749999999995</v>
      </c>
      <c r="I9" s="117">
        <f t="shared" si="1"/>
        <v>6503.9</v>
      </c>
    </row>
    <row r="10" spans="1:11" x14ac:dyDescent="0.2">
      <c r="A10" s="112" t="s">
        <v>415</v>
      </c>
      <c r="B10" s="113">
        <v>98459</v>
      </c>
      <c r="C10" s="112" t="s">
        <v>22</v>
      </c>
      <c r="D10" s="114" t="s">
        <v>675</v>
      </c>
      <c r="E10" s="115" t="s">
        <v>20</v>
      </c>
      <c r="F10" s="116">
        <v>1920</v>
      </c>
      <c r="G10" s="117">
        <v>91.7</v>
      </c>
      <c r="H10" s="117">
        <f t="shared" si="0"/>
        <v>114.625</v>
      </c>
      <c r="I10" s="117">
        <f t="shared" si="1"/>
        <v>220080</v>
      </c>
    </row>
    <row r="11" spans="1:11" ht="38.25" x14ac:dyDescent="0.2">
      <c r="A11" s="112" t="s">
        <v>416</v>
      </c>
      <c r="B11" s="119" t="s">
        <v>29</v>
      </c>
      <c r="C11" s="120" t="s">
        <v>22</v>
      </c>
      <c r="D11" s="125" t="s">
        <v>30</v>
      </c>
      <c r="E11" s="122" t="s">
        <v>26</v>
      </c>
      <c r="F11" s="123">
        <v>12</v>
      </c>
      <c r="G11" s="124">
        <v>945.23</v>
      </c>
      <c r="H11" s="117">
        <f t="shared" si="0"/>
        <v>1181.5374999999999</v>
      </c>
      <c r="I11" s="117">
        <f t="shared" si="1"/>
        <v>14178.449999999999</v>
      </c>
    </row>
    <row r="12" spans="1:11" ht="25.5" x14ac:dyDescent="0.2">
      <c r="A12" s="112" t="s">
        <v>417</v>
      </c>
      <c r="B12" s="113" t="s">
        <v>31</v>
      </c>
      <c r="C12" s="112" t="s">
        <v>32</v>
      </c>
      <c r="D12" s="114" t="s">
        <v>33</v>
      </c>
      <c r="E12" s="115" t="s">
        <v>34</v>
      </c>
      <c r="F12" s="116">
        <v>1</v>
      </c>
      <c r="G12" s="117">
        <v>271.47000000000003</v>
      </c>
      <c r="H12" s="117">
        <f t="shared" si="0"/>
        <v>339.33750000000003</v>
      </c>
      <c r="I12" s="117">
        <f t="shared" si="1"/>
        <v>339.33750000000003</v>
      </c>
    </row>
    <row r="13" spans="1:11" x14ac:dyDescent="0.2">
      <c r="A13" s="112" t="s">
        <v>418</v>
      </c>
      <c r="B13" s="118" t="s">
        <v>608</v>
      </c>
      <c r="C13" s="112" t="s">
        <v>18</v>
      </c>
      <c r="D13" s="114" t="s">
        <v>609</v>
      </c>
      <c r="E13" s="115" t="s">
        <v>45</v>
      </c>
      <c r="F13" s="116">
        <v>1200</v>
      </c>
      <c r="G13" s="117">
        <v>30.57</v>
      </c>
      <c r="H13" s="117">
        <f t="shared" si="0"/>
        <v>38.212499999999999</v>
      </c>
      <c r="I13" s="117">
        <f t="shared" si="1"/>
        <v>45855</v>
      </c>
    </row>
    <row r="14" spans="1:11" ht="51" x14ac:dyDescent="0.2">
      <c r="A14" s="112" t="s">
        <v>419</v>
      </c>
      <c r="B14" s="119">
        <v>10527</v>
      </c>
      <c r="C14" s="120" t="s">
        <v>22</v>
      </c>
      <c r="D14" s="125" t="s">
        <v>47</v>
      </c>
      <c r="E14" s="122" t="s">
        <v>48</v>
      </c>
      <c r="F14" s="123">
        <v>286</v>
      </c>
      <c r="G14" s="124">
        <v>22</v>
      </c>
      <c r="H14" s="117">
        <f t="shared" si="0"/>
        <v>27.5</v>
      </c>
      <c r="I14" s="117">
        <f t="shared" si="1"/>
        <v>7865</v>
      </c>
    </row>
    <row r="15" spans="1:11" ht="25.5" x14ac:dyDescent="0.2">
      <c r="A15" s="112" t="s">
        <v>420</v>
      </c>
      <c r="B15" s="113" t="s">
        <v>49</v>
      </c>
      <c r="C15" s="112" t="s">
        <v>22</v>
      </c>
      <c r="D15" s="114" t="s">
        <v>50</v>
      </c>
      <c r="E15" s="115" t="s">
        <v>45</v>
      </c>
      <c r="F15" s="116">
        <v>3432</v>
      </c>
      <c r="G15" s="117">
        <v>25.06</v>
      </c>
      <c r="H15" s="117">
        <f t="shared" si="0"/>
        <v>31.324999999999999</v>
      </c>
      <c r="I15" s="117">
        <f t="shared" si="1"/>
        <v>107507.4</v>
      </c>
    </row>
    <row r="16" spans="1:11" x14ac:dyDescent="0.2">
      <c r="A16" s="112" t="s">
        <v>421</v>
      </c>
      <c r="B16" s="113" t="s">
        <v>51</v>
      </c>
      <c r="C16" s="112" t="s">
        <v>22</v>
      </c>
      <c r="D16" s="114" t="s">
        <v>52</v>
      </c>
      <c r="E16" s="115" t="s">
        <v>20</v>
      </c>
      <c r="F16" s="116">
        <v>852</v>
      </c>
      <c r="G16" s="117">
        <v>6.9</v>
      </c>
      <c r="H16" s="117">
        <f t="shared" si="0"/>
        <v>8.625</v>
      </c>
      <c r="I16" s="117">
        <f t="shared" si="1"/>
        <v>7348.5</v>
      </c>
    </row>
    <row r="17" spans="1:9" ht="51" x14ac:dyDescent="0.2">
      <c r="A17" s="112" t="s">
        <v>422</v>
      </c>
      <c r="B17" s="119" t="s">
        <v>53</v>
      </c>
      <c r="C17" s="120" t="s">
        <v>22</v>
      </c>
      <c r="D17" s="125" t="s">
        <v>54</v>
      </c>
      <c r="E17" s="122" t="s">
        <v>55</v>
      </c>
      <c r="F17" s="123">
        <v>672</v>
      </c>
      <c r="G17" s="124">
        <v>16.5</v>
      </c>
      <c r="H17" s="117">
        <f t="shared" si="0"/>
        <v>20.625</v>
      </c>
      <c r="I17" s="117">
        <f t="shared" si="1"/>
        <v>13860</v>
      </c>
    </row>
    <row r="18" spans="1:9" ht="38.25" x14ac:dyDescent="0.2">
      <c r="A18" s="112" t="s">
        <v>423</v>
      </c>
      <c r="B18" s="113" t="s">
        <v>56</v>
      </c>
      <c r="C18" s="112" t="s">
        <v>22</v>
      </c>
      <c r="D18" s="114" t="s">
        <v>57</v>
      </c>
      <c r="E18" s="115" t="s">
        <v>20</v>
      </c>
      <c r="F18" s="116">
        <v>4704</v>
      </c>
      <c r="G18" s="117">
        <v>17.82</v>
      </c>
      <c r="H18" s="117">
        <f t="shared" si="0"/>
        <v>22.274999999999999</v>
      </c>
      <c r="I18" s="117">
        <f t="shared" si="1"/>
        <v>104781.59999999999</v>
      </c>
    </row>
    <row r="19" spans="1:9" ht="25.5" x14ac:dyDescent="0.2">
      <c r="A19" s="112" t="s">
        <v>424</v>
      </c>
      <c r="B19" s="113" t="s">
        <v>58</v>
      </c>
      <c r="C19" s="126" t="s">
        <v>18</v>
      </c>
      <c r="D19" s="114" t="s">
        <v>610</v>
      </c>
      <c r="E19" s="115" t="s">
        <v>20</v>
      </c>
      <c r="F19" s="116">
        <v>3200</v>
      </c>
      <c r="G19" s="117">
        <v>38.43</v>
      </c>
      <c r="H19" s="117">
        <f t="shared" si="0"/>
        <v>48.037500000000001</v>
      </c>
      <c r="I19" s="117">
        <f t="shared" si="1"/>
        <v>153720</v>
      </c>
    </row>
    <row r="20" spans="1:9" x14ac:dyDescent="0.2">
      <c r="A20" s="112" t="s">
        <v>425</v>
      </c>
      <c r="B20" s="127" t="s">
        <v>701</v>
      </c>
      <c r="C20" s="128" t="s">
        <v>702</v>
      </c>
      <c r="D20" s="121" t="s">
        <v>703</v>
      </c>
      <c r="E20" s="122" t="s">
        <v>62</v>
      </c>
      <c r="F20" s="123">
        <v>12</v>
      </c>
      <c r="G20" s="124">
        <v>2296.3000000000002</v>
      </c>
      <c r="H20" s="117">
        <f t="shared" si="0"/>
        <v>2870.375</v>
      </c>
      <c r="I20" s="117">
        <f t="shared" si="1"/>
        <v>34444.5</v>
      </c>
    </row>
    <row r="21" spans="1:9" x14ac:dyDescent="0.2">
      <c r="A21" s="112" t="s">
        <v>426</v>
      </c>
      <c r="B21" s="129" t="s">
        <v>705</v>
      </c>
      <c r="C21" s="129" t="s">
        <v>349</v>
      </c>
      <c r="D21" s="130" t="s">
        <v>706</v>
      </c>
      <c r="E21" s="129" t="s">
        <v>707</v>
      </c>
      <c r="F21" s="131">
        <v>120</v>
      </c>
      <c r="G21" s="132">
        <v>631.1</v>
      </c>
      <c r="H21" s="133">
        <f t="shared" si="0"/>
        <v>788.875</v>
      </c>
      <c r="I21" s="133">
        <f t="shared" si="1"/>
        <v>94665</v>
      </c>
    </row>
    <row r="22" spans="1:9" ht="51" x14ac:dyDescent="0.2">
      <c r="A22" s="112" t="s">
        <v>427</v>
      </c>
      <c r="B22" s="113" t="s">
        <v>63</v>
      </c>
      <c r="C22" s="112" t="s">
        <v>22</v>
      </c>
      <c r="D22" s="114" t="s">
        <v>64</v>
      </c>
      <c r="E22" s="115" t="s">
        <v>65</v>
      </c>
      <c r="F22" s="116">
        <v>1500</v>
      </c>
      <c r="G22" s="117">
        <v>9.34</v>
      </c>
      <c r="H22" s="117">
        <f t="shared" si="0"/>
        <v>11.675000000000001</v>
      </c>
      <c r="I22" s="117">
        <f t="shared" si="1"/>
        <v>17512.5</v>
      </c>
    </row>
    <row r="23" spans="1:9" x14ac:dyDescent="0.2">
      <c r="A23" s="107" t="s">
        <v>66</v>
      </c>
      <c r="B23" s="107"/>
      <c r="C23" s="107"/>
      <c r="D23" s="108" t="s">
        <v>67</v>
      </c>
      <c r="E23" s="108"/>
      <c r="F23" s="109"/>
      <c r="G23" s="110"/>
      <c r="H23" s="110"/>
      <c r="I23" s="111">
        <f>SUM(I24:I28)</f>
        <v>1165560</v>
      </c>
    </row>
    <row r="24" spans="1:9" ht="25.5" x14ac:dyDescent="0.2">
      <c r="A24" s="112" t="s">
        <v>68</v>
      </c>
      <c r="B24" s="113" t="s">
        <v>69</v>
      </c>
      <c r="C24" s="112" t="s">
        <v>22</v>
      </c>
      <c r="D24" s="114" t="s">
        <v>70</v>
      </c>
      <c r="E24" s="115" t="s">
        <v>71</v>
      </c>
      <c r="F24" s="116">
        <v>2640</v>
      </c>
      <c r="G24" s="117">
        <v>149.21</v>
      </c>
      <c r="H24" s="117">
        <f t="shared" si="0"/>
        <v>186.51250000000002</v>
      </c>
      <c r="I24" s="117">
        <f t="shared" ref="I24" si="2">F24*H24</f>
        <v>492393.00000000006</v>
      </c>
    </row>
    <row r="25" spans="1:9" ht="25.5" x14ac:dyDescent="0.2">
      <c r="A25" s="112" t="s">
        <v>431</v>
      </c>
      <c r="B25" s="113" t="s">
        <v>72</v>
      </c>
      <c r="C25" s="112" t="s">
        <v>22</v>
      </c>
      <c r="D25" s="114" t="s">
        <v>73</v>
      </c>
      <c r="E25" s="115" t="s">
        <v>71</v>
      </c>
      <c r="F25" s="116">
        <v>2640</v>
      </c>
      <c r="G25" s="117">
        <v>119.5</v>
      </c>
      <c r="H25" s="117">
        <f t="shared" si="0"/>
        <v>149.375</v>
      </c>
      <c r="I25" s="117">
        <f t="shared" ref="I25:I28" si="3">F25*H25</f>
        <v>394350</v>
      </c>
    </row>
    <row r="26" spans="1:9" x14ac:dyDescent="0.2">
      <c r="A26" s="112" t="s">
        <v>432</v>
      </c>
      <c r="B26" s="113" t="s">
        <v>74</v>
      </c>
      <c r="C26" s="112" t="s">
        <v>22</v>
      </c>
      <c r="D26" s="114" t="s">
        <v>75</v>
      </c>
      <c r="E26" s="115" t="s">
        <v>71</v>
      </c>
      <c r="F26" s="116">
        <v>2640</v>
      </c>
      <c r="G26" s="117">
        <v>25.24</v>
      </c>
      <c r="H26" s="117">
        <f t="shared" si="0"/>
        <v>31.549999999999997</v>
      </c>
      <c r="I26" s="117">
        <f t="shared" si="3"/>
        <v>83291.999999999985</v>
      </c>
    </row>
    <row r="27" spans="1:9" ht="25.5" x14ac:dyDescent="0.2">
      <c r="A27" s="112" t="s">
        <v>433</v>
      </c>
      <c r="B27" s="113" t="s">
        <v>76</v>
      </c>
      <c r="C27" s="112" t="s">
        <v>22</v>
      </c>
      <c r="D27" s="114" t="s">
        <v>77</v>
      </c>
      <c r="E27" s="115" t="s">
        <v>71</v>
      </c>
      <c r="F27" s="116">
        <v>2640</v>
      </c>
      <c r="G27" s="117">
        <v>34.92</v>
      </c>
      <c r="H27" s="117">
        <f t="shared" si="0"/>
        <v>43.650000000000006</v>
      </c>
      <c r="I27" s="117">
        <f t="shared" si="3"/>
        <v>115236.00000000001</v>
      </c>
    </row>
    <row r="28" spans="1:9" x14ac:dyDescent="0.2">
      <c r="A28" s="112" t="s">
        <v>434</v>
      </c>
      <c r="B28" s="113" t="s">
        <v>78</v>
      </c>
      <c r="C28" s="112" t="s">
        <v>22</v>
      </c>
      <c r="D28" s="114" t="s">
        <v>79</v>
      </c>
      <c r="E28" s="115" t="s">
        <v>71</v>
      </c>
      <c r="F28" s="116">
        <v>2640</v>
      </c>
      <c r="G28" s="117">
        <v>24.33</v>
      </c>
      <c r="H28" s="117">
        <f t="shared" si="0"/>
        <v>30.412499999999998</v>
      </c>
      <c r="I28" s="117">
        <f t="shared" si="3"/>
        <v>80289</v>
      </c>
    </row>
    <row r="29" spans="1:9" x14ac:dyDescent="0.2">
      <c r="A29" s="107" t="s">
        <v>80</v>
      </c>
      <c r="B29" s="107"/>
      <c r="C29" s="107"/>
      <c r="D29" s="108" t="s">
        <v>81</v>
      </c>
      <c r="E29" s="108"/>
      <c r="F29" s="109"/>
      <c r="G29" s="110"/>
      <c r="H29" s="110"/>
      <c r="I29" s="111">
        <f>SUM(I30:I55)</f>
        <v>2325525.0088749998</v>
      </c>
    </row>
    <row r="30" spans="1:9" x14ac:dyDescent="0.2">
      <c r="A30" s="112" t="s">
        <v>82</v>
      </c>
      <c r="B30" s="134" t="s">
        <v>611</v>
      </c>
      <c r="C30" s="112" t="s">
        <v>18</v>
      </c>
      <c r="D30" s="114" t="s">
        <v>102</v>
      </c>
      <c r="E30" s="115" t="s">
        <v>20</v>
      </c>
      <c r="F30" s="116">
        <v>34847.279999999999</v>
      </c>
      <c r="G30" s="117">
        <v>6.97</v>
      </c>
      <c r="H30" s="117">
        <f t="shared" si="0"/>
        <v>8.7125000000000004</v>
      </c>
      <c r="I30" s="117">
        <f t="shared" ref="I30" si="4">F30*H30</f>
        <v>303606.92700000003</v>
      </c>
    </row>
    <row r="31" spans="1:9" x14ac:dyDescent="0.2">
      <c r="A31" s="112" t="s">
        <v>435</v>
      </c>
      <c r="B31" s="113" t="s">
        <v>85</v>
      </c>
      <c r="C31" s="112" t="s">
        <v>18</v>
      </c>
      <c r="D31" s="114" t="s">
        <v>86</v>
      </c>
      <c r="E31" s="115" t="s">
        <v>87</v>
      </c>
      <c r="F31" s="116">
        <v>1126</v>
      </c>
      <c r="G31" s="117">
        <v>18.53</v>
      </c>
      <c r="H31" s="117">
        <f t="shared" si="0"/>
        <v>23.162500000000001</v>
      </c>
      <c r="I31" s="117">
        <f t="shared" ref="I31:I55" si="5">F31*H31</f>
        <v>26080.975000000002</v>
      </c>
    </row>
    <row r="32" spans="1:9" x14ac:dyDescent="0.2">
      <c r="A32" s="112" t="s">
        <v>436</v>
      </c>
      <c r="B32" s="113" t="s">
        <v>88</v>
      </c>
      <c r="C32" s="112" t="s">
        <v>18</v>
      </c>
      <c r="D32" s="114" t="s">
        <v>89</v>
      </c>
      <c r="E32" s="115" t="s">
        <v>20</v>
      </c>
      <c r="F32" s="116">
        <v>5256.2599999999993</v>
      </c>
      <c r="G32" s="117">
        <v>29.98</v>
      </c>
      <c r="H32" s="117">
        <f t="shared" si="0"/>
        <v>37.475000000000001</v>
      </c>
      <c r="I32" s="117">
        <f t="shared" si="5"/>
        <v>196978.34349999999</v>
      </c>
    </row>
    <row r="33" spans="1:9" x14ac:dyDescent="0.2">
      <c r="A33" s="112" t="s">
        <v>437</v>
      </c>
      <c r="B33" s="113" t="s">
        <v>90</v>
      </c>
      <c r="C33" s="112" t="s">
        <v>18</v>
      </c>
      <c r="D33" s="114" t="s">
        <v>91</v>
      </c>
      <c r="E33" s="115" t="s">
        <v>38</v>
      </c>
      <c r="F33" s="116">
        <v>156</v>
      </c>
      <c r="G33" s="117">
        <v>28.39</v>
      </c>
      <c r="H33" s="117">
        <f t="shared" si="0"/>
        <v>35.487499999999997</v>
      </c>
      <c r="I33" s="117">
        <f t="shared" si="5"/>
        <v>5536.0499999999993</v>
      </c>
    </row>
    <row r="34" spans="1:9" s="99" customFormat="1" x14ac:dyDescent="0.2">
      <c r="A34" s="112" t="s">
        <v>438</v>
      </c>
      <c r="B34" s="113" t="s">
        <v>92</v>
      </c>
      <c r="C34" s="112" t="s">
        <v>93</v>
      </c>
      <c r="D34" s="114" t="s">
        <v>94</v>
      </c>
      <c r="E34" s="115" t="s">
        <v>45</v>
      </c>
      <c r="F34" s="116">
        <v>459.25</v>
      </c>
      <c r="G34" s="117">
        <v>88.01</v>
      </c>
      <c r="H34" s="117">
        <f t="shared" si="0"/>
        <v>110.0125</v>
      </c>
      <c r="I34" s="117">
        <f t="shared" si="5"/>
        <v>50523.240624999999</v>
      </c>
    </row>
    <row r="35" spans="1:9" s="99" customFormat="1" x14ac:dyDescent="0.2">
      <c r="A35" s="112" t="s">
        <v>439</v>
      </c>
      <c r="B35" s="113" t="s">
        <v>95</v>
      </c>
      <c r="C35" s="112" t="s">
        <v>36</v>
      </c>
      <c r="D35" s="114" t="s">
        <v>96</v>
      </c>
      <c r="E35" s="115" t="s">
        <v>38</v>
      </c>
      <c r="F35" s="116">
        <v>14</v>
      </c>
      <c r="G35" s="117">
        <v>40.44</v>
      </c>
      <c r="H35" s="117">
        <f t="shared" si="0"/>
        <v>50.55</v>
      </c>
      <c r="I35" s="117">
        <f t="shared" si="5"/>
        <v>707.69999999999993</v>
      </c>
    </row>
    <row r="36" spans="1:9" s="99" customFormat="1" x14ac:dyDescent="0.2">
      <c r="A36" s="112" t="s">
        <v>440</v>
      </c>
      <c r="B36" s="113" t="s">
        <v>97</v>
      </c>
      <c r="C36" s="112" t="s">
        <v>36</v>
      </c>
      <c r="D36" s="114" t="s">
        <v>98</v>
      </c>
      <c r="E36" s="115" t="s">
        <v>20</v>
      </c>
      <c r="F36" s="116">
        <v>123.04</v>
      </c>
      <c r="G36" s="117">
        <v>15.84</v>
      </c>
      <c r="H36" s="117">
        <f t="shared" si="0"/>
        <v>19.8</v>
      </c>
      <c r="I36" s="117">
        <f t="shared" si="5"/>
        <v>2436.192</v>
      </c>
    </row>
    <row r="37" spans="1:9" s="99" customFormat="1" x14ac:dyDescent="0.2">
      <c r="A37" s="112" t="s">
        <v>441</v>
      </c>
      <c r="B37" s="113" t="s">
        <v>99</v>
      </c>
      <c r="C37" s="112" t="s">
        <v>36</v>
      </c>
      <c r="D37" s="114" t="s">
        <v>100</v>
      </c>
      <c r="E37" s="115" t="s">
        <v>20</v>
      </c>
      <c r="F37" s="116">
        <v>561</v>
      </c>
      <c r="G37" s="117">
        <v>15.84</v>
      </c>
      <c r="H37" s="117">
        <f t="shared" si="0"/>
        <v>19.8</v>
      </c>
      <c r="I37" s="117">
        <f t="shared" si="5"/>
        <v>11107.800000000001</v>
      </c>
    </row>
    <row r="38" spans="1:9" ht="25.5" x14ac:dyDescent="0.2">
      <c r="A38" s="112" t="s">
        <v>442</v>
      </c>
      <c r="B38" s="113">
        <v>97647</v>
      </c>
      <c r="C38" s="112" t="s">
        <v>22</v>
      </c>
      <c r="D38" s="114" t="s">
        <v>618</v>
      </c>
      <c r="E38" s="115" t="s">
        <v>20</v>
      </c>
      <c r="F38" s="116">
        <v>5256.2599999999993</v>
      </c>
      <c r="G38" s="117">
        <v>3.71</v>
      </c>
      <c r="H38" s="117">
        <f t="shared" si="0"/>
        <v>4.6375000000000002</v>
      </c>
      <c r="I38" s="117">
        <f t="shared" si="5"/>
        <v>24375.905749999998</v>
      </c>
    </row>
    <row r="39" spans="1:9" x14ac:dyDescent="0.2">
      <c r="A39" s="112" t="s">
        <v>443</v>
      </c>
      <c r="B39" s="113" t="s">
        <v>105</v>
      </c>
      <c r="C39" s="112" t="s">
        <v>18</v>
      </c>
      <c r="D39" s="114" t="s">
        <v>106</v>
      </c>
      <c r="E39" s="115" t="s">
        <v>87</v>
      </c>
      <c r="F39" s="116">
        <v>40</v>
      </c>
      <c r="G39" s="117">
        <v>23.07</v>
      </c>
      <c r="H39" s="117">
        <f t="shared" si="0"/>
        <v>28.837499999999999</v>
      </c>
      <c r="I39" s="117">
        <f t="shared" si="5"/>
        <v>1153.5</v>
      </c>
    </row>
    <row r="40" spans="1:9" x14ac:dyDescent="0.2">
      <c r="A40" s="112" t="s">
        <v>444</v>
      </c>
      <c r="B40" s="134" t="s">
        <v>613</v>
      </c>
      <c r="C40" s="112" t="s">
        <v>18</v>
      </c>
      <c r="D40" s="114" t="s">
        <v>612</v>
      </c>
      <c r="E40" s="115" t="s">
        <v>20</v>
      </c>
      <c r="F40" s="116">
        <v>472</v>
      </c>
      <c r="G40" s="117">
        <v>30.01</v>
      </c>
      <c r="H40" s="117">
        <f t="shared" si="0"/>
        <v>37.512500000000003</v>
      </c>
      <c r="I40" s="117">
        <f t="shared" si="5"/>
        <v>17705.900000000001</v>
      </c>
    </row>
    <row r="41" spans="1:9" ht="25.5" x14ac:dyDescent="0.2">
      <c r="A41" s="112" t="s">
        <v>445</v>
      </c>
      <c r="B41" s="113">
        <v>97626</v>
      </c>
      <c r="C41" s="112" t="s">
        <v>22</v>
      </c>
      <c r="D41" s="114" t="s">
        <v>676</v>
      </c>
      <c r="E41" s="115" t="s">
        <v>65</v>
      </c>
      <c r="F41" s="116">
        <v>112</v>
      </c>
      <c r="G41" s="117">
        <v>596.88</v>
      </c>
      <c r="H41" s="117">
        <f t="shared" si="0"/>
        <v>746.1</v>
      </c>
      <c r="I41" s="117">
        <f t="shared" si="5"/>
        <v>83563.199999999997</v>
      </c>
    </row>
    <row r="42" spans="1:9" x14ac:dyDescent="0.2">
      <c r="A42" s="112" t="s">
        <v>446</v>
      </c>
      <c r="B42" s="134" t="s">
        <v>614</v>
      </c>
      <c r="C42" s="112" t="s">
        <v>18</v>
      </c>
      <c r="D42" s="114" t="s">
        <v>615</v>
      </c>
      <c r="E42" s="115" t="s">
        <v>20</v>
      </c>
      <c r="F42" s="116">
        <v>2928</v>
      </c>
      <c r="G42" s="117">
        <v>13.31</v>
      </c>
      <c r="H42" s="117">
        <f t="shared" si="0"/>
        <v>16.637499999999999</v>
      </c>
      <c r="I42" s="117">
        <f t="shared" si="5"/>
        <v>48714.6</v>
      </c>
    </row>
    <row r="43" spans="1:9" ht="25.5" x14ac:dyDescent="0.2">
      <c r="A43" s="112" t="s">
        <v>447</v>
      </c>
      <c r="B43" s="134">
        <v>97621</v>
      </c>
      <c r="C43" s="112" t="s">
        <v>22</v>
      </c>
      <c r="D43" s="114" t="s">
        <v>616</v>
      </c>
      <c r="E43" s="115" t="s">
        <v>65</v>
      </c>
      <c r="F43" s="116">
        <v>2256</v>
      </c>
      <c r="G43" s="117">
        <v>59.39</v>
      </c>
      <c r="H43" s="117">
        <f t="shared" si="0"/>
        <v>74.237499999999997</v>
      </c>
      <c r="I43" s="117">
        <f t="shared" si="5"/>
        <v>167479.79999999999</v>
      </c>
    </row>
    <row r="44" spans="1:9" s="99" customFormat="1" ht="25.5" x14ac:dyDescent="0.2">
      <c r="A44" s="112" t="s">
        <v>448</v>
      </c>
      <c r="B44" s="113" t="s">
        <v>115</v>
      </c>
      <c r="C44" s="112" t="s">
        <v>36</v>
      </c>
      <c r="D44" s="114" t="s">
        <v>116</v>
      </c>
      <c r="E44" s="115" t="s">
        <v>38</v>
      </c>
      <c r="F44" s="116">
        <v>10</v>
      </c>
      <c r="G44" s="117">
        <v>22000</v>
      </c>
      <c r="H44" s="117">
        <f t="shared" si="0"/>
        <v>27500</v>
      </c>
      <c r="I44" s="117">
        <f t="shared" si="5"/>
        <v>275000</v>
      </c>
    </row>
    <row r="45" spans="1:9" ht="25.5" x14ac:dyDescent="0.2">
      <c r="A45" s="112" t="s">
        <v>449</v>
      </c>
      <c r="B45" s="113">
        <v>97633</v>
      </c>
      <c r="C45" s="112" t="s">
        <v>22</v>
      </c>
      <c r="D45" s="114" t="s">
        <v>617</v>
      </c>
      <c r="E45" s="115" t="s">
        <v>20</v>
      </c>
      <c r="F45" s="116">
        <v>1254</v>
      </c>
      <c r="G45" s="117">
        <v>23.87</v>
      </c>
      <c r="H45" s="117">
        <f t="shared" si="0"/>
        <v>29.837500000000002</v>
      </c>
      <c r="I45" s="117">
        <f t="shared" si="5"/>
        <v>37416.225000000006</v>
      </c>
    </row>
    <row r="46" spans="1:9" x14ac:dyDescent="0.2">
      <c r="A46" s="112" t="s">
        <v>450</v>
      </c>
      <c r="B46" s="113" t="s">
        <v>119</v>
      </c>
      <c r="C46" s="112" t="s">
        <v>18</v>
      </c>
      <c r="D46" s="114" t="s">
        <v>120</v>
      </c>
      <c r="E46" s="115" t="s">
        <v>20</v>
      </c>
      <c r="F46" s="116">
        <v>275</v>
      </c>
      <c r="G46" s="117">
        <v>18.45</v>
      </c>
      <c r="H46" s="117">
        <f t="shared" si="0"/>
        <v>23.0625</v>
      </c>
      <c r="I46" s="117">
        <f t="shared" si="5"/>
        <v>6342.1875</v>
      </c>
    </row>
    <row r="47" spans="1:9" x14ac:dyDescent="0.2">
      <c r="A47" s="112" t="s">
        <v>451</v>
      </c>
      <c r="B47" s="113" t="s">
        <v>121</v>
      </c>
      <c r="C47" s="112" t="s">
        <v>18</v>
      </c>
      <c r="D47" s="114" t="s">
        <v>122</v>
      </c>
      <c r="E47" s="115" t="s">
        <v>20</v>
      </c>
      <c r="F47" s="116">
        <v>456</v>
      </c>
      <c r="G47" s="117">
        <v>32.32</v>
      </c>
      <c r="H47" s="117">
        <f t="shared" si="0"/>
        <v>40.4</v>
      </c>
      <c r="I47" s="117">
        <f t="shared" si="5"/>
        <v>18422.399999999998</v>
      </c>
    </row>
    <row r="48" spans="1:9" ht="25.5" x14ac:dyDescent="0.2">
      <c r="A48" s="112" t="s">
        <v>452</v>
      </c>
      <c r="B48" s="113">
        <v>97663</v>
      </c>
      <c r="C48" s="112" t="s">
        <v>22</v>
      </c>
      <c r="D48" s="114" t="s">
        <v>619</v>
      </c>
      <c r="E48" s="115" t="s">
        <v>38</v>
      </c>
      <c r="F48" s="116">
        <v>80</v>
      </c>
      <c r="G48" s="117">
        <v>13.18</v>
      </c>
      <c r="H48" s="117">
        <f t="shared" si="0"/>
        <v>16.475000000000001</v>
      </c>
      <c r="I48" s="117">
        <f t="shared" si="5"/>
        <v>1318</v>
      </c>
    </row>
    <row r="49" spans="1:10" x14ac:dyDescent="0.2">
      <c r="A49" s="112" t="s">
        <v>453</v>
      </c>
      <c r="B49" s="113" t="s">
        <v>125</v>
      </c>
      <c r="C49" s="112" t="s">
        <v>18</v>
      </c>
      <c r="D49" s="114" t="s">
        <v>126</v>
      </c>
      <c r="E49" s="115" t="s">
        <v>38</v>
      </c>
      <c r="F49" s="116">
        <v>1500</v>
      </c>
      <c r="G49" s="117">
        <v>9.26</v>
      </c>
      <c r="H49" s="117">
        <f t="shared" si="0"/>
        <v>11.574999999999999</v>
      </c>
      <c r="I49" s="117">
        <f t="shared" si="5"/>
        <v>17362.5</v>
      </c>
    </row>
    <row r="50" spans="1:10" ht="25.5" x14ac:dyDescent="0.2">
      <c r="A50" s="112" t="s">
        <v>454</v>
      </c>
      <c r="B50" s="134">
        <v>97641</v>
      </c>
      <c r="C50" s="112" t="s">
        <v>22</v>
      </c>
      <c r="D50" s="114" t="s">
        <v>708</v>
      </c>
      <c r="E50" s="115" t="s">
        <v>20</v>
      </c>
      <c r="F50" s="116">
        <v>1116</v>
      </c>
      <c r="G50" s="117">
        <v>3.07</v>
      </c>
      <c r="H50" s="117">
        <f t="shared" si="0"/>
        <v>3.8374999999999999</v>
      </c>
      <c r="I50" s="117">
        <f t="shared" si="5"/>
        <v>4282.6499999999996</v>
      </c>
    </row>
    <row r="51" spans="1:10" ht="25.5" x14ac:dyDescent="0.2">
      <c r="A51" s="112" t="s">
        <v>455</v>
      </c>
      <c r="B51" s="135">
        <v>97642</v>
      </c>
      <c r="C51" s="112" t="s">
        <v>22</v>
      </c>
      <c r="D51" s="130" t="s">
        <v>709</v>
      </c>
      <c r="E51" s="115" t="s">
        <v>20</v>
      </c>
      <c r="F51" s="116">
        <v>1116</v>
      </c>
      <c r="G51" s="117">
        <v>2.85</v>
      </c>
      <c r="H51" s="117">
        <f t="shared" ref="H51" si="6">G51+(G51*$G$3)</f>
        <v>3.5625</v>
      </c>
      <c r="I51" s="117">
        <f t="shared" ref="I51" si="7">F51*H51</f>
        <v>3975.75</v>
      </c>
    </row>
    <row r="52" spans="1:10" x14ac:dyDescent="0.2">
      <c r="A52" s="112" t="s">
        <v>456</v>
      </c>
      <c r="B52" s="113" t="s">
        <v>129</v>
      </c>
      <c r="C52" s="112" t="s">
        <v>18</v>
      </c>
      <c r="D52" s="114" t="s">
        <v>130</v>
      </c>
      <c r="E52" s="115" t="s">
        <v>20</v>
      </c>
      <c r="F52" s="116">
        <v>8928</v>
      </c>
      <c r="G52" s="117">
        <v>27.7</v>
      </c>
      <c r="H52" s="117">
        <f t="shared" si="0"/>
        <v>34.625</v>
      </c>
      <c r="I52" s="117">
        <f t="shared" si="5"/>
        <v>309132</v>
      </c>
    </row>
    <row r="53" spans="1:10" x14ac:dyDescent="0.2">
      <c r="A53" s="112" t="s">
        <v>457</v>
      </c>
      <c r="B53" s="134" t="s">
        <v>620</v>
      </c>
      <c r="C53" s="112" t="s">
        <v>18</v>
      </c>
      <c r="D53" s="114" t="s">
        <v>621</v>
      </c>
      <c r="E53" s="115" t="s">
        <v>20</v>
      </c>
      <c r="F53" s="116">
        <v>15624</v>
      </c>
      <c r="G53" s="117">
        <v>32.32</v>
      </c>
      <c r="H53" s="117">
        <f t="shared" si="0"/>
        <v>40.4</v>
      </c>
      <c r="I53" s="117">
        <f t="shared" si="5"/>
        <v>631209.6</v>
      </c>
      <c r="J53" s="100"/>
    </row>
    <row r="54" spans="1:10" ht="25.5" x14ac:dyDescent="0.2">
      <c r="A54" s="112" t="s">
        <v>458</v>
      </c>
      <c r="B54" s="113">
        <v>97631</v>
      </c>
      <c r="C54" s="112" t="s">
        <v>22</v>
      </c>
      <c r="D54" s="114" t="s">
        <v>678</v>
      </c>
      <c r="E54" s="115" t="s">
        <v>20</v>
      </c>
      <c r="F54" s="116">
        <v>5223</v>
      </c>
      <c r="G54" s="117">
        <v>11.95</v>
      </c>
      <c r="H54" s="117">
        <f t="shared" si="0"/>
        <v>14.9375</v>
      </c>
      <c r="I54" s="117">
        <f t="shared" si="5"/>
        <v>78018.5625</v>
      </c>
    </row>
    <row r="55" spans="1:10" x14ac:dyDescent="0.2">
      <c r="A55" s="112" t="s">
        <v>631</v>
      </c>
      <c r="B55" s="135" t="s">
        <v>630</v>
      </c>
      <c r="C55" s="112" t="s">
        <v>18</v>
      </c>
      <c r="D55" s="130" t="s">
        <v>632</v>
      </c>
      <c r="E55" s="129" t="s">
        <v>183</v>
      </c>
      <c r="F55" s="136">
        <v>1200</v>
      </c>
      <c r="G55" s="133">
        <v>2.0499999999999998</v>
      </c>
      <c r="H55" s="133">
        <f t="shared" si="0"/>
        <v>2.5625</v>
      </c>
      <c r="I55" s="133">
        <f t="shared" si="5"/>
        <v>3075</v>
      </c>
    </row>
    <row r="56" spans="1:10" x14ac:dyDescent="0.2">
      <c r="A56" s="107" t="s">
        <v>135</v>
      </c>
      <c r="B56" s="107"/>
      <c r="C56" s="107"/>
      <c r="D56" s="108" t="s">
        <v>136</v>
      </c>
      <c r="E56" s="108"/>
      <c r="F56" s="109"/>
      <c r="G56" s="110"/>
      <c r="H56" s="110"/>
      <c r="I56" s="111">
        <f>SUM(I57:I60)</f>
        <v>2337933.7293750001</v>
      </c>
    </row>
    <row r="57" spans="1:10" ht="25.5" x14ac:dyDescent="0.2">
      <c r="A57" s="112" t="s">
        <v>137</v>
      </c>
      <c r="B57" s="113" t="s">
        <v>138</v>
      </c>
      <c r="C57" s="112" t="s">
        <v>22</v>
      </c>
      <c r="D57" s="114" t="s">
        <v>139</v>
      </c>
      <c r="E57" s="115" t="s">
        <v>20</v>
      </c>
      <c r="F57" s="116">
        <v>3088.79</v>
      </c>
      <c r="G57" s="117">
        <v>194.36</v>
      </c>
      <c r="H57" s="117">
        <f t="shared" si="0"/>
        <v>242.95000000000002</v>
      </c>
      <c r="I57" s="117">
        <f t="shared" ref="I57" si="8">F57*H57</f>
        <v>750421.53049999999</v>
      </c>
    </row>
    <row r="58" spans="1:10" x14ac:dyDescent="0.2">
      <c r="A58" s="112" t="s">
        <v>459</v>
      </c>
      <c r="B58" s="113" t="s">
        <v>140</v>
      </c>
      <c r="C58" s="112" t="s">
        <v>18</v>
      </c>
      <c r="D58" s="114" t="s">
        <v>141</v>
      </c>
      <c r="E58" s="115" t="s">
        <v>20</v>
      </c>
      <c r="F58" s="116">
        <v>3088.79</v>
      </c>
      <c r="G58" s="117">
        <v>239.29</v>
      </c>
      <c r="H58" s="117">
        <f t="shared" si="0"/>
        <v>299.11250000000001</v>
      </c>
      <c r="I58" s="117">
        <f t="shared" ref="I58:I60" si="9">F58*H58</f>
        <v>923895.698875</v>
      </c>
    </row>
    <row r="59" spans="1:10" ht="38.25" x14ac:dyDescent="0.2">
      <c r="A59" s="112" t="s">
        <v>460</v>
      </c>
      <c r="B59" s="113">
        <v>98547</v>
      </c>
      <c r="C59" s="112" t="s">
        <v>22</v>
      </c>
      <c r="D59" s="114" t="s">
        <v>622</v>
      </c>
      <c r="E59" s="115" t="s">
        <v>20</v>
      </c>
      <c r="F59" s="116">
        <v>1880</v>
      </c>
      <c r="G59" s="117">
        <v>218.81</v>
      </c>
      <c r="H59" s="117">
        <f t="shared" si="0"/>
        <v>273.51249999999999</v>
      </c>
      <c r="I59" s="117">
        <f t="shared" si="9"/>
        <v>514203.5</v>
      </c>
    </row>
    <row r="60" spans="1:10" ht="25.5" x14ac:dyDescent="0.2">
      <c r="A60" s="112" t="s">
        <v>461</v>
      </c>
      <c r="B60" s="113">
        <v>98565</v>
      </c>
      <c r="C60" s="112" t="s">
        <v>22</v>
      </c>
      <c r="D60" s="114" t="s">
        <v>387</v>
      </c>
      <c r="E60" s="115" t="s">
        <v>20</v>
      </c>
      <c r="F60" s="116">
        <v>1880</v>
      </c>
      <c r="G60" s="117">
        <v>63.58</v>
      </c>
      <c r="H60" s="117">
        <f t="shared" si="0"/>
        <v>79.474999999999994</v>
      </c>
      <c r="I60" s="117">
        <f t="shared" si="9"/>
        <v>149413</v>
      </c>
    </row>
    <row r="61" spans="1:10" x14ac:dyDescent="0.2">
      <c r="A61" s="107" t="s">
        <v>146</v>
      </c>
      <c r="B61" s="107"/>
      <c r="C61" s="107"/>
      <c r="D61" s="108" t="s">
        <v>147</v>
      </c>
      <c r="E61" s="108"/>
      <c r="F61" s="109"/>
      <c r="G61" s="110"/>
      <c r="H61" s="110"/>
      <c r="I61" s="111">
        <f>SUM(I62:I64)</f>
        <v>2144083.3548750002</v>
      </c>
    </row>
    <row r="62" spans="1:10" ht="38.25" x14ac:dyDescent="0.2">
      <c r="A62" s="112" t="s">
        <v>148</v>
      </c>
      <c r="B62" s="113">
        <v>87886</v>
      </c>
      <c r="C62" s="112" t="s">
        <v>22</v>
      </c>
      <c r="D62" s="114" t="s">
        <v>623</v>
      </c>
      <c r="E62" s="115" t="s">
        <v>20</v>
      </c>
      <c r="F62" s="116">
        <v>17525.97</v>
      </c>
      <c r="G62" s="117">
        <v>18.420000000000002</v>
      </c>
      <c r="H62" s="117">
        <f t="shared" si="0"/>
        <v>23.025000000000002</v>
      </c>
      <c r="I62" s="117">
        <f t="shared" ref="I62:I64" si="10">F62*H62</f>
        <v>403535.45925000007</v>
      </c>
    </row>
    <row r="63" spans="1:10" ht="38.25" x14ac:dyDescent="0.2">
      <c r="A63" s="112" t="s">
        <v>624</v>
      </c>
      <c r="B63" s="137">
        <v>90406</v>
      </c>
      <c r="C63" s="129" t="s">
        <v>22</v>
      </c>
      <c r="D63" s="130" t="s">
        <v>679</v>
      </c>
      <c r="E63" s="115" t="s">
        <v>20</v>
      </c>
      <c r="F63" s="116">
        <v>17525.97</v>
      </c>
      <c r="G63" s="133">
        <v>50.63</v>
      </c>
      <c r="H63" s="133">
        <f t="shared" si="0"/>
        <v>63.287500000000001</v>
      </c>
      <c r="I63" s="133">
        <f t="shared" si="10"/>
        <v>1109174.8263750002</v>
      </c>
    </row>
    <row r="64" spans="1:10" ht="38.25" x14ac:dyDescent="0.2">
      <c r="A64" s="112" t="s">
        <v>625</v>
      </c>
      <c r="B64" s="137">
        <v>87414</v>
      </c>
      <c r="C64" s="129" t="s">
        <v>22</v>
      </c>
      <c r="D64" s="130" t="s">
        <v>700</v>
      </c>
      <c r="E64" s="115" t="s">
        <v>20</v>
      </c>
      <c r="F64" s="116">
        <v>17525.97</v>
      </c>
      <c r="G64" s="133">
        <v>28.82</v>
      </c>
      <c r="H64" s="133">
        <f t="shared" si="0"/>
        <v>36.024999999999999</v>
      </c>
      <c r="I64" s="133">
        <f t="shared" si="10"/>
        <v>631373.06925000006</v>
      </c>
    </row>
    <row r="65" spans="1:9" x14ac:dyDescent="0.2">
      <c r="A65" s="107" t="s">
        <v>113</v>
      </c>
      <c r="B65" s="107"/>
      <c r="C65" s="107"/>
      <c r="D65" s="108" t="s">
        <v>151</v>
      </c>
      <c r="E65" s="108"/>
      <c r="F65" s="109"/>
      <c r="G65" s="110"/>
      <c r="H65" s="110"/>
      <c r="I65" s="111">
        <f>SUM(I66:I68)</f>
        <v>2039145.5625</v>
      </c>
    </row>
    <row r="66" spans="1:9" ht="38.25" x14ac:dyDescent="0.2">
      <c r="A66" s="112" t="s">
        <v>152</v>
      </c>
      <c r="B66" s="113">
        <v>103329</v>
      </c>
      <c r="C66" s="112" t="s">
        <v>22</v>
      </c>
      <c r="D66" s="114" t="s">
        <v>626</v>
      </c>
      <c r="E66" s="115" t="s">
        <v>20</v>
      </c>
      <c r="F66" s="116">
        <v>480</v>
      </c>
      <c r="G66" s="117">
        <v>96.79</v>
      </c>
      <c r="H66" s="117">
        <f t="shared" si="0"/>
        <v>120.98750000000001</v>
      </c>
      <c r="I66" s="117">
        <f t="shared" ref="I66" si="11">F66*H66</f>
        <v>58074.000000000007</v>
      </c>
    </row>
    <row r="67" spans="1:9" ht="51" x14ac:dyDescent="0.2">
      <c r="A67" s="112" t="s">
        <v>462</v>
      </c>
      <c r="B67" s="113">
        <v>96369</v>
      </c>
      <c r="C67" s="112" t="s">
        <v>22</v>
      </c>
      <c r="D67" s="114" t="s">
        <v>627</v>
      </c>
      <c r="E67" s="115" t="s">
        <v>20</v>
      </c>
      <c r="F67" s="116">
        <v>4500</v>
      </c>
      <c r="G67" s="117">
        <v>229.45</v>
      </c>
      <c r="H67" s="117">
        <f t="shared" si="0"/>
        <v>286.8125</v>
      </c>
      <c r="I67" s="117">
        <f t="shared" ref="I67:I68" si="12">F67*H67</f>
        <v>1290656.25</v>
      </c>
    </row>
    <row r="68" spans="1:9" ht="51" x14ac:dyDescent="0.2">
      <c r="A68" s="112" t="s">
        <v>463</v>
      </c>
      <c r="B68" s="113">
        <v>87788</v>
      </c>
      <c r="C68" s="112" t="s">
        <v>22</v>
      </c>
      <c r="D68" s="114" t="s">
        <v>628</v>
      </c>
      <c r="E68" s="115" t="s">
        <v>20</v>
      </c>
      <c r="F68" s="116">
        <v>5223</v>
      </c>
      <c r="G68" s="117">
        <v>105.75</v>
      </c>
      <c r="H68" s="117">
        <f t="shared" si="0"/>
        <v>132.1875</v>
      </c>
      <c r="I68" s="117">
        <f t="shared" si="12"/>
        <v>690415.3125</v>
      </c>
    </row>
    <row r="69" spans="1:9" x14ac:dyDescent="0.2">
      <c r="A69" s="107" t="s">
        <v>159</v>
      </c>
      <c r="B69" s="107"/>
      <c r="C69" s="107"/>
      <c r="D69" s="108" t="s">
        <v>160</v>
      </c>
      <c r="E69" s="108"/>
      <c r="F69" s="109"/>
      <c r="G69" s="110"/>
      <c r="H69" s="110"/>
      <c r="I69" s="111">
        <f>SUM(I70:I76)</f>
        <v>8275572.8500000006</v>
      </c>
    </row>
    <row r="70" spans="1:9" ht="38.25" x14ac:dyDescent="0.2">
      <c r="A70" s="112" t="s">
        <v>464</v>
      </c>
      <c r="B70" s="113">
        <v>94994</v>
      </c>
      <c r="C70" s="112" t="s">
        <v>22</v>
      </c>
      <c r="D70" s="114" t="s">
        <v>629</v>
      </c>
      <c r="E70" s="115" t="s">
        <v>20</v>
      </c>
      <c r="F70" s="116">
        <v>800</v>
      </c>
      <c r="G70" s="117">
        <v>121.77</v>
      </c>
      <c r="H70" s="117">
        <f t="shared" si="0"/>
        <v>152.21250000000001</v>
      </c>
      <c r="I70" s="117">
        <f t="shared" ref="I70" si="13">F70*H70</f>
        <v>121770</v>
      </c>
    </row>
    <row r="71" spans="1:9" x14ac:dyDescent="0.2">
      <c r="A71" s="112" t="s">
        <v>465</v>
      </c>
      <c r="B71" s="113" t="s">
        <v>165</v>
      </c>
      <c r="C71" s="112" t="s">
        <v>18</v>
      </c>
      <c r="D71" s="114" t="s">
        <v>166</v>
      </c>
      <c r="E71" s="115" t="s">
        <v>20</v>
      </c>
      <c r="F71" s="116">
        <v>15624</v>
      </c>
      <c r="G71" s="117">
        <v>265.79000000000002</v>
      </c>
      <c r="H71" s="117">
        <f t="shared" ref="H71:H76" si="14">G71+(G71*$G$3)</f>
        <v>332.23750000000001</v>
      </c>
      <c r="I71" s="117">
        <f t="shared" ref="I71:I76" si="15">F71*H71</f>
        <v>5190878.7</v>
      </c>
    </row>
    <row r="72" spans="1:9" x14ac:dyDescent="0.2">
      <c r="A72" s="112" t="s">
        <v>466</v>
      </c>
      <c r="B72" s="137">
        <v>120770</v>
      </c>
      <c r="C72" s="129" t="s">
        <v>18</v>
      </c>
      <c r="D72" s="130" t="s">
        <v>633</v>
      </c>
      <c r="E72" s="129" t="s">
        <v>183</v>
      </c>
      <c r="F72" s="136">
        <v>1200</v>
      </c>
      <c r="G72" s="133">
        <v>33.54</v>
      </c>
      <c r="H72" s="133">
        <f t="shared" si="14"/>
        <v>41.924999999999997</v>
      </c>
      <c r="I72" s="133">
        <f t="shared" si="15"/>
        <v>50310</v>
      </c>
    </row>
    <row r="73" spans="1:9" ht="25.5" x14ac:dyDescent="0.2">
      <c r="A73" s="112" t="s">
        <v>467</v>
      </c>
      <c r="B73" s="113">
        <v>102253</v>
      </c>
      <c r="C73" s="112" t="s">
        <v>22</v>
      </c>
      <c r="D73" s="114" t="s">
        <v>685</v>
      </c>
      <c r="E73" s="115" t="s">
        <v>20</v>
      </c>
      <c r="F73" s="116">
        <v>780</v>
      </c>
      <c r="G73" s="117">
        <v>989.8</v>
      </c>
      <c r="H73" s="117">
        <f t="shared" si="14"/>
        <v>1237.25</v>
      </c>
      <c r="I73" s="117">
        <f t="shared" si="15"/>
        <v>965055</v>
      </c>
    </row>
    <row r="74" spans="1:9" ht="25.5" x14ac:dyDescent="0.2">
      <c r="A74" s="112" t="s">
        <v>468</v>
      </c>
      <c r="B74" s="113">
        <v>104658</v>
      </c>
      <c r="C74" s="112" t="s">
        <v>22</v>
      </c>
      <c r="D74" s="114" t="s">
        <v>677</v>
      </c>
      <c r="E74" s="115" t="s">
        <v>20</v>
      </c>
      <c r="F74" s="116">
        <v>254</v>
      </c>
      <c r="G74" s="117">
        <v>164.74</v>
      </c>
      <c r="H74" s="117">
        <f t="shared" si="14"/>
        <v>205.92500000000001</v>
      </c>
      <c r="I74" s="117">
        <f t="shared" si="15"/>
        <v>52304.950000000004</v>
      </c>
    </row>
    <row r="75" spans="1:9" ht="25.5" x14ac:dyDescent="0.2">
      <c r="A75" s="112" t="s">
        <v>469</v>
      </c>
      <c r="B75" s="113" t="s">
        <v>171</v>
      </c>
      <c r="C75" s="112" t="s">
        <v>22</v>
      </c>
      <c r="D75" s="114" t="s">
        <v>172</v>
      </c>
      <c r="E75" s="115" t="s">
        <v>20</v>
      </c>
      <c r="F75" s="116">
        <v>15624</v>
      </c>
      <c r="G75" s="117">
        <v>28.14</v>
      </c>
      <c r="H75" s="117">
        <f t="shared" si="14"/>
        <v>35.174999999999997</v>
      </c>
      <c r="I75" s="117">
        <f t="shared" si="15"/>
        <v>549574.19999999995</v>
      </c>
    </row>
    <row r="76" spans="1:9" x14ac:dyDescent="0.2">
      <c r="A76" s="112" t="s">
        <v>470</v>
      </c>
      <c r="B76" s="113">
        <v>260662</v>
      </c>
      <c r="C76" s="112" t="s">
        <v>18</v>
      </c>
      <c r="D76" s="114" t="s">
        <v>634</v>
      </c>
      <c r="E76" s="115" t="s">
        <v>20</v>
      </c>
      <c r="F76" s="116">
        <v>7200</v>
      </c>
      <c r="G76" s="117">
        <v>149.52000000000001</v>
      </c>
      <c r="H76" s="117">
        <f t="shared" si="14"/>
        <v>186.9</v>
      </c>
      <c r="I76" s="117">
        <f t="shared" si="15"/>
        <v>1345680</v>
      </c>
    </row>
    <row r="77" spans="1:9" x14ac:dyDescent="0.2">
      <c r="A77" s="107" t="s">
        <v>175</v>
      </c>
      <c r="B77" s="107"/>
      <c r="C77" s="107"/>
      <c r="D77" s="108" t="s">
        <v>176</v>
      </c>
      <c r="E77" s="108"/>
      <c r="F77" s="109"/>
      <c r="G77" s="110"/>
      <c r="H77" s="110"/>
      <c r="I77" s="111">
        <f>SUM(I78:I79)</f>
        <v>194812.16475000003</v>
      </c>
    </row>
    <row r="78" spans="1:9" ht="38.25" x14ac:dyDescent="0.2">
      <c r="A78" s="112" t="s">
        <v>177</v>
      </c>
      <c r="B78" s="113">
        <v>104611</v>
      </c>
      <c r="C78" s="112" t="s">
        <v>22</v>
      </c>
      <c r="D78" s="114" t="s">
        <v>635</v>
      </c>
      <c r="E78" s="115" t="s">
        <v>20</v>
      </c>
      <c r="F78" s="116">
        <v>1200</v>
      </c>
      <c r="G78" s="117">
        <v>104.51</v>
      </c>
      <c r="H78" s="117">
        <f t="shared" ref="H78:H79" si="16">G78+(G78*$G$3)</f>
        <v>130.63750000000002</v>
      </c>
      <c r="I78" s="117">
        <f t="shared" ref="I78" si="17">F78*H78</f>
        <v>156765.00000000003</v>
      </c>
    </row>
    <row r="79" spans="1:9" ht="51" x14ac:dyDescent="0.2">
      <c r="A79" s="112" t="s">
        <v>180</v>
      </c>
      <c r="B79" s="113">
        <v>87815</v>
      </c>
      <c r="C79" s="112" t="s">
        <v>22</v>
      </c>
      <c r="D79" s="114" t="s">
        <v>636</v>
      </c>
      <c r="E79" s="115" t="s">
        <v>183</v>
      </c>
      <c r="F79" s="116">
        <v>279.81</v>
      </c>
      <c r="G79" s="117">
        <v>108.78</v>
      </c>
      <c r="H79" s="117">
        <f t="shared" si="16"/>
        <v>135.97499999999999</v>
      </c>
      <c r="I79" s="117">
        <f t="shared" ref="I79" si="18">F79*H79</f>
        <v>38047.164749999996</v>
      </c>
    </row>
    <row r="80" spans="1:9" x14ac:dyDescent="0.2">
      <c r="A80" s="107" t="s">
        <v>184</v>
      </c>
      <c r="B80" s="107"/>
      <c r="C80" s="107"/>
      <c r="D80" s="108" t="s">
        <v>185</v>
      </c>
      <c r="E80" s="108"/>
      <c r="F80" s="109"/>
      <c r="G80" s="110"/>
      <c r="H80" s="110"/>
      <c r="I80" s="111">
        <f>SUM(I81,I84,I86)</f>
        <v>764770.92099999997</v>
      </c>
    </row>
    <row r="81" spans="1:9" x14ac:dyDescent="0.2">
      <c r="A81" s="107" t="s">
        <v>186</v>
      </c>
      <c r="B81" s="107"/>
      <c r="C81" s="107"/>
      <c r="D81" s="108" t="s">
        <v>187</v>
      </c>
      <c r="E81" s="108"/>
      <c r="F81" s="109"/>
      <c r="G81" s="110"/>
      <c r="H81" s="110"/>
      <c r="I81" s="111">
        <f>SUM(I82:I83)</f>
        <v>377506.5625</v>
      </c>
    </row>
    <row r="82" spans="1:9" ht="51" x14ac:dyDescent="0.2">
      <c r="A82" s="112" t="s">
        <v>188</v>
      </c>
      <c r="B82" s="113">
        <v>90791</v>
      </c>
      <c r="C82" s="112" t="s">
        <v>22</v>
      </c>
      <c r="D82" s="114" t="s">
        <v>637</v>
      </c>
      <c r="E82" s="115" t="s">
        <v>38</v>
      </c>
      <c r="F82" s="116">
        <v>215</v>
      </c>
      <c r="G82" s="117">
        <v>1085.47</v>
      </c>
      <c r="H82" s="117">
        <f t="shared" ref="H82:H100" si="19">G82+(G82*$G$3)</f>
        <v>1356.8375000000001</v>
      </c>
      <c r="I82" s="117">
        <f t="shared" ref="I82" si="20">F82*H82</f>
        <v>291720.0625</v>
      </c>
    </row>
    <row r="83" spans="1:9" ht="51" x14ac:dyDescent="0.2">
      <c r="A83" s="112" t="s">
        <v>471</v>
      </c>
      <c r="B83" s="113">
        <v>90793</v>
      </c>
      <c r="C83" s="112" t="s">
        <v>22</v>
      </c>
      <c r="D83" s="114" t="s">
        <v>638</v>
      </c>
      <c r="E83" s="115" t="s">
        <v>20</v>
      </c>
      <c r="F83" s="116">
        <v>60</v>
      </c>
      <c r="G83" s="117">
        <v>1143.82</v>
      </c>
      <c r="H83" s="117">
        <f t="shared" si="19"/>
        <v>1429.7749999999999</v>
      </c>
      <c r="I83" s="117">
        <f t="shared" ref="I83" si="21">F83*H83</f>
        <v>85786.499999999985</v>
      </c>
    </row>
    <row r="84" spans="1:9" x14ac:dyDescent="0.2">
      <c r="A84" s="107" t="s">
        <v>193</v>
      </c>
      <c r="B84" s="107"/>
      <c r="C84" s="107"/>
      <c r="D84" s="108" t="s">
        <v>194</v>
      </c>
      <c r="E84" s="108"/>
      <c r="F84" s="109"/>
      <c r="G84" s="110"/>
      <c r="H84" s="110"/>
      <c r="I84" s="111">
        <f>SUM(I85)</f>
        <v>328279.67099999997</v>
      </c>
    </row>
    <row r="85" spans="1:9" ht="25.5" x14ac:dyDescent="0.2">
      <c r="A85" s="112" t="s">
        <v>195</v>
      </c>
      <c r="B85" s="113" t="s">
        <v>196</v>
      </c>
      <c r="C85" s="112" t="s">
        <v>22</v>
      </c>
      <c r="D85" s="114" t="s">
        <v>197</v>
      </c>
      <c r="E85" s="115" t="s">
        <v>20</v>
      </c>
      <c r="F85" s="116">
        <v>518.64</v>
      </c>
      <c r="G85" s="117">
        <v>506.37</v>
      </c>
      <c r="H85" s="117">
        <f t="shared" si="19"/>
        <v>632.96249999999998</v>
      </c>
      <c r="I85" s="117">
        <f t="shared" ref="I85" si="22">F85*H85</f>
        <v>328279.67099999997</v>
      </c>
    </row>
    <row r="86" spans="1:9" x14ac:dyDescent="0.2">
      <c r="A86" s="107" t="s">
        <v>198</v>
      </c>
      <c r="B86" s="107"/>
      <c r="C86" s="107"/>
      <c r="D86" s="108" t="s">
        <v>199</v>
      </c>
      <c r="E86" s="108"/>
      <c r="F86" s="109"/>
      <c r="G86" s="110"/>
      <c r="H86" s="110"/>
      <c r="I86" s="111">
        <f>SUM(I87:I88)</f>
        <v>58984.6875</v>
      </c>
    </row>
    <row r="87" spans="1:9" ht="38.25" x14ac:dyDescent="0.2">
      <c r="A87" s="112" t="s">
        <v>200</v>
      </c>
      <c r="B87" s="113">
        <v>90830</v>
      </c>
      <c r="C87" s="112" t="s">
        <v>22</v>
      </c>
      <c r="D87" s="114" t="s">
        <v>640</v>
      </c>
      <c r="E87" s="115" t="s">
        <v>38</v>
      </c>
      <c r="F87" s="116">
        <v>215</v>
      </c>
      <c r="G87" s="117">
        <v>176.37</v>
      </c>
      <c r="H87" s="117">
        <f t="shared" si="19"/>
        <v>220.46250000000001</v>
      </c>
      <c r="I87" s="117">
        <f t="shared" ref="I87" si="23">F87*H87</f>
        <v>47399.4375</v>
      </c>
    </row>
    <row r="88" spans="1:9" ht="38.25" x14ac:dyDescent="0.2">
      <c r="A88" s="112" t="s">
        <v>472</v>
      </c>
      <c r="B88" s="113">
        <v>90831</v>
      </c>
      <c r="C88" s="112" t="s">
        <v>22</v>
      </c>
      <c r="D88" s="114" t="s">
        <v>639</v>
      </c>
      <c r="E88" s="115" t="s">
        <v>38</v>
      </c>
      <c r="F88" s="116">
        <v>60</v>
      </c>
      <c r="G88" s="117">
        <v>154.47</v>
      </c>
      <c r="H88" s="117">
        <f t="shared" si="19"/>
        <v>193.08750000000001</v>
      </c>
      <c r="I88" s="117">
        <f t="shared" ref="I88" si="24">F88*H88</f>
        <v>11585.25</v>
      </c>
    </row>
    <row r="89" spans="1:9" x14ac:dyDescent="0.2">
      <c r="A89" s="107" t="s">
        <v>205</v>
      </c>
      <c r="B89" s="107"/>
      <c r="C89" s="107"/>
      <c r="D89" s="108" t="s">
        <v>206</v>
      </c>
      <c r="E89" s="108"/>
      <c r="F89" s="109"/>
      <c r="G89" s="110"/>
      <c r="H89" s="110"/>
      <c r="I89" s="111">
        <f>SUM(I90:I100)</f>
        <v>262645.45</v>
      </c>
    </row>
    <row r="90" spans="1:9" x14ac:dyDescent="0.2">
      <c r="A90" s="112" t="s">
        <v>473</v>
      </c>
      <c r="B90" s="113" t="s">
        <v>207</v>
      </c>
      <c r="C90" s="112" t="s">
        <v>18</v>
      </c>
      <c r="D90" s="114" t="s">
        <v>208</v>
      </c>
      <c r="E90" s="115" t="s">
        <v>38</v>
      </c>
      <c r="F90" s="116">
        <v>14</v>
      </c>
      <c r="G90" s="117">
        <v>1448.21</v>
      </c>
      <c r="H90" s="117">
        <f t="shared" si="19"/>
        <v>1810.2625</v>
      </c>
      <c r="I90" s="117">
        <f t="shared" ref="I90" si="25">F90*H90</f>
        <v>25343.674999999999</v>
      </c>
    </row>
    <row r="91" spans="1:9" ht="51" x14ac:dyDescent="0.2">
      <c r="A91" s="112" t="s">
        <v>474</v>
      </c>
      <c r="B91" s="113">
        <v>93441</v>
      </c>
      <c r="C91" s="112" t="s">
        <v>22</v>
      </c>
      <c r="D91" s="114" t="s">
        <v>641</v>
      </c>
      <c r="E91" s="115" t="s">
        <v>38</v>
      </c>
      <c r="F91" s="116">
        <v>48</v>
      </c>
      <c r="G91" s="117">
        <v>1242.19</v>
      </c>
      <c r="H91" s="117">
        <f t="shared" si="19"/>
        <v>1552.7375000000002</v>
      </c>
      <c r="I91" s="117">
        <f t="shared" ref="I91:I100" si="26">F91*H91</f>
        <v>74531.400000000009</v>
      </c>
    </row>
    <row r="92" spans="1:9" ht="25.5" x14ac:dyDescent="0.2">
      <c r="A92" s="112" t="s">
        <v>475</v>
      </c>
      <c r="B92" s="113">
        <v>86887</v>
      </c>
      <c r="C92" s="112" t="s">
        <v>22</v>
      </c>
      <c r="D92" s="114" t="s">
        <v>642</v>
      </c>
      <c r="E92" s="115" t="s">
        <v>38</v>
      </c>
      <c r="F92" s="116">
        <v>48</v>
      </c>
      <c r="G92" s="117">
        <v>47.25</v>
      </c>
      <c r="H92" s="117">
        <f t="shared" si="19"/>
        <v>59.0625</v>
      </c>
      <c r="I92" s="117">
        <f t="shared" si="26"/>
        <v>2835</v>
      </c>
    </row>
    <row r="93" spans="1:9" x14ac:dyDescent="0.2">
      <c r="A93" s="112" t="s">
        <v>476</v>
      </c>
      <c r="B93" s="113" t="s">
        <v>213</v>
      </c>
      <c r="C93" s="112" t="s">
        <v>18</v>
      </c>
      <c r="D93" s="114" t="s">
        <v>214</v>
      </c>
      <c r="E93" s="115" t="s">
        <v>87</v>
      </c>
      <c r="F93" s="116">
        <v>30</v>
      </c>
      <c r="G93" s="117">
        <v>122.21</v>
      </c>
      <c r="H93" s="117">
        <f t="shared" si="19"/>
        <v>152.76249999999999</v>
      </c>
      <c r="I93" s="117">
        <f t="shared" si="26"/>
        <v>4582.875</v>
      </c>
    </row>
    <row r="94" spans="1:9" x14ac:dyDescent="0.2">
      <c r="A94" s="112" t="s">
        <v>477</v>
      </c>
      <c r="B94" s="113" t="s">
        <v>215</v>
      </c>
      <c r="C94" s="112" t="s">
        <v>18</v>
      </c>
      <c r="D94" s="114" t="s">
        <v>216</v>
      </c>
      <c r="E94" s="115" t="s">
        <v>38</v>
      </c>
      <c r="F94" s="116">
        <v>28</v>
      </c>
      <c r="G94" s="117">
        <v>1009.91</v>
      </c>
      <c r="H94" s="117">
        <f t="shared" si="19"/>
        <v>1262.3875</v>
      </c>
      <c r="I94" s="117">
        <f t="shared" si="26"/>
        <v>35346.85</v>
      </c>
    </row>
    <row r="95" spans="1:9" ht="63.75" x14ac:dyDescent="0.2">
      <c r="A95" s="112" t="s">
        <v>478</v>
      </c>
      <c r="B95" s="113">
        <v>86947</v>
      </c>
      <c r="C95" s="112" t="s">
        <v>22</v>
      </c>
      <c r="D95" s="114" t="s">
        <v>643</v>
      </c>
      <c r="E95" s="115" t="s">
        <v>38</v>
      </c>
      <c r="F95" s="116">
        <v>32</v>
      </c>
      <c r="G95" s="117">
        <v>1096.81</v>
      </c>
      <c r="H95" s="117">
        <f t="shared" si="19"/>
        <v>1371.0124999999998</v>
      </c>
      <c r="I95" s="117">
        <f t="shared" si="26"/>
        <v>43872.399999999994</v>
      </c>
    </row>
    <row r="96" spans="1:9" x14ac:dyDescent="0.2">
      <c r="A96" s="112" t="s">
        <v>479</v>
      </c>
      <c r="B96" s="113" t="s">
        <v>219</v>
      </c>
      <c r="C96" s="112" t="s">
        <v>18</v>
      </c>
      <c r="D96" s="114" t="s">
        <v>220</v>
      </c>
      <c r="E96" s="115" t="s">
        <v>87</v>
      </c>
      <c r="F96" s="116">
        <v>48</v>
      </c>
      <c r="G96" s="117">
        <v>180.15</v>
      </c>
      <c r="H96" s="117">
        <f t="shared" si="19"/>
        <v>225.1875</v>
      </c>
      <c r="I96" s="117">
        <f t="shared" si="26"/>
        <v>10809</v>
      </c>
    </row>
    <row r="97" spans="1:9" x14ac:dyDescent="0.2">
      <c r="A97" s="112" t="s">
        <v>480</v>
      </c>
      <c r="B97" s="113" t="s">
        <v>221</v>
      </c>
      <c r="C97" s="112" t="s">
        <v>18</v>
      </c>
      <c r="D97" s="114" t="s">
        <v>222</v>
      </c>
      <c r="E97" s="115" t="s">
        <v>38</v>
      </c>
      <c r="F97" s="116">
        <v>14</v>
      </c>
      <c r="G97" s="117">
        <v>1285.3599999999999</v>
      </c>
      <c r="H97" s="117">
        <f t="shared" si="19"/>
        <v>1606.6999999999998</v>
      </c>
      <c r="I97" s="117">
        <f t="shared" si="26"/>
        <v>22493.799999999996</v>
      </c>
    </row>
    <row r="98" spans="1:9" x14ac:dyDescent="0.2">
      <c r="A98" s="112" t="s">
        <v>481</v>
      </c>
      <c r="B98" s="113" t="s">
        <v>223</v>
      </c>
      <c r="C98" s="112" t="s">
        <v>18</v>
      </c>
      <c r="D98" s="114" t="s">
        <v>224</v>
      </c>
      <c r="E98" s="115" t="s">
        <v>38</v>
      </c>
      <c r="F98" s="116">
        <v>28</v>
      </c>
      <c r="G98" s="117">
        <v>274.72000000000003</v>
      </c>
      <c r="H98" s="117">
        <f t="shared" si="19"/>
        <v>343.40000000000003</v>
      </c>
      <c r="I98" s="117">
        <f t="shared" si="26"/>
        <v>9615.2000000000007</v>
      </c>
    </row>
    <row r="99" spans="1:9" ht="38.25" x14ac:dyDescent="0.2">
      <c r="A99" s="112" t="s">
        <v>482</v>
      </c>
      <c r="B99" s="113">
        <v>89986</v>
      </c>
      <c r="C99" s="112" t="s">
        <v>22</v>
      </c>
      <c r="D99" s="114" t="s">
        <v>686</v>
      </c>
      <c r="E99" s="115" t="s">
        <v>38</v>
      </c>
      <c r="F99" s="116">
        <v>56</v>
      </c>
      <c r="G99" s="117">
        <v>65.94</v>
      </c>
      <c r="H99" s="117">
        <f t="shared" si="19"/>
        <v>82.424999999999997</v>
      </c>
      <c r="I99" s="117">
        <f t="shared" si="26"/>
        <v>4615.8</v>
      </c>
    </row>
    <row r="100" spans="1:9" ht="25.5" x14ac:dyDescent="0.2">
      <c r="A100" s="112" t="s">
        <v>483</v>
      </c>
      <c r="B100" s="113">
        <v>100859</v>
      </c>
      <c r="C100" s="112" t="s">
        <v>22</v>
      </c>
      <c r="D100" s="114" t="s">
        <v>644</v>
      </c>
      <c r="E100" s="115" t="s">
        <v>38</v>
      </c>
      <c r="F100" s="116">
        <v>22</v>
      </c>
      <c r="G100" s="117">
        <v>1039.98</v>
      </c>
      <c r="H100" s="117">
        <f t="shared" si="19"/>
        <v>1299.9749999999999</v>
      </c>
      <c r="I100" s="117">
        <f t="shared" si="26"/>
        <v>28599.449999999997</v>
      </c>
    </row>
    <row r="101" spans="1:9" x14ac:dyDescent="0.2">
      <c r="A101" s="107" t="s">
        <v>231</v>
      </c>
      <c r="B101" s="107"/>
      <c r="C101" s="107"/>
      <c r="D101" s="108" t="s">
        <v>232</v>
      </c>
      <c r="E101" s="108"/>
      <c r="F101" s="109"/>
      <c r="G101" s="110"/>
      <c r="H101" s="110"/>
      <c r="I101" s="111">
        <f>SUM(I102)</f>
        <v>4565271.25</v>
      </c>
    </row>
    <row r="102" spans="1:9" x14ac:dyDescent="0.2">
      <c r="A102" s="107" t="s">
        <v>233</v>
      </c>
      <c r="B102" s="107"/>
      <c r="C102" s="107"/>
      <c r="D102" s="108" t="s">
        <v>234</v>
      </c>
      <c r="E102" s="108"/>
      <c r="F102" s="109"/>
      <c r="G102" s="110"/>
      <c r="H102" s="110"/>
      <c r="I102" s="111">
        <f>SUM(I103:I146)</f>
        <v>4565271.25</v>
      </c>
    </row>
    <row r="103" spans="1:9" s="102" customFormat="1" ht="38.25" x14ac:dyDescent="0.2">
      <c r="A103" s="112" t="s">
        <v>235</v>
      </c>
      <c r="B103" s="113" t="s">
        <v>236</v>
      </c>
      <c r="C103" s="112" t="s">
        <v>36</v>
      </c>
      <c r="D103" s="114" t="s">
        <v>237</v>
      </c>
      <c r="E103" s="115" t="s">
        <v>38</v>
      </c>
      <c r="F103" s="116">
        <v>8</v>
      </c>
      <c r="G103" s="117">
        <v>24966.52</v>
      </c>
      <c r="H103" s="117">
        <f t="shared" ref="H103:H160" si="27">G103+(G103*$G$3)</f>
        <v>31208.15</v>
      </c>
      <c r="I103" s="117">
        <f t="shared" ref="I103" si="28">F103*H103</f>
        <v>249665.2</v>
      </c>
    </row>
    <row r="104" spans="1:9" s="102" customFormat="1" x14ac:dyDescent="0.2">
      <c r="A104" s="112" t="s">
        <v>485</v>
      </c>
      <c r="B104" s="113" t="s">
        <v>238</v>
      </c>
      <c r="C104" s="112" t="s">
        <v>36</v>
      </c>
      <c r="D104" s="114" t="s">
        <v>239</v>
      </c>
      <c r="E104" s="115" t="s">
        <v>38</v>
      </c>
      <c r="F104" s="116">
        <v>98</v>
      </c>
      <c r="G104" s="117">
        <v>442.98</v>
      </c>
      <c r="H104" s="117">
        <f t="shared" si="27"/>
        <v>553.72500000000002</v>
      </c>
      <c r="I104" s="117">
        <f t="shared" ref="I104:I146" si="29">F104*H104</f>
        <v>54265.05</v>
      </c>
    </row>
    <row r="105" spans="1:9" x14ac:dyDescent="0.2">
      <c r="A105" s="112" t="s">
        <v>486</v>
      </c>
      <c r="B105" s="113" t="s">
        <v>240</v>
      </c>
      <c r="C105" s="112" t="s">
        <v>18</v>
      </c>
      <c r="D105" s="114" t="s">
        <v>241</v>
      </c>
      <c r="E105" s="115" t="s">
        <v>38</v>
      </c>
      <c r="F105" s="116">
        <v>70</v>
      </c>
      <c r="G105" s="117">
        <v>337.46</v>
      </c>
      <c r="H105" s="117">
        <f t="shared" si="27"/>
        <v>421.82499999999999</v>
      </c>
      <c r="I105" s="117">
        <f t="shared" si="29"/>
        <v>29527.75</v>
      </c>
    </row>
    <row r="106" spans="1:9" ht="25.5" x14ac:dyDescent="0.2">
      <c r="A106" s="112" t="s">
        <v>487</v>
      </c>
      <c r="B106" s="113">
        <v>101898</v>
      </c>
      <c r="C106" s="112" t="s">
        <v>22</v>
      </c>
      <c r="D106" s="114" t="s">
        <v>687</v>
      </c>
      <c r="E106" s="115" t="s">
        <v>38</v>
      </c>
      <c r="F106" s="116">
        <v>14</v>
      </c>
      <c r="G106" s="117">
        <v>1344.18</v>
      </c>
      <c r="H106" s="117">
        <f t="shared" si="27"/>
        <v>1680.2250000000001</v>
      </c>
      <c r="I106" s="117">
        <f t="shared" si="29"/>
        <v>23523.15</v>
      </c>
    </row>
    <row r="107" spans="1:9" ht="38.25" x14ac:dyDescent="0.2">
      <c r="A107" s="112" t="s">
        <v>488</v>
      </c>
      <c r="B107" s="113">
        <v>101882</v>
      </c>
      <c r="C107" s="112" t="s">
        <v>22</v>
      </c>
      <c r="D107" s="114" t="s">
        <v>694</v>
      </c>
      <c r="E107" s="115" t="s">
        <v>38</v>
      </c>
      <c r="F107" s="116">
        <v>28</v>
      </c>
      <c r="G107" s="117">
        <v>1163.71</v>
      </c>
      <c r="H107" s="117">
        <f t="shared" si="27"/>
        <v>1454.6375</v>
      </c>
      <c r="I107" s="117">
        <f t="shared" si="29"/>
        <v>40729.85</v>
      </c>
    </row>
    <row r="108" spans="1:9" s="102" customFormat="1" x14ac:dyDescent="0.2">
      <c r="A108" s="112" t="s">
        <v>489</v>
      </c>
      <c r="B108" s="113" t="s">
        <v>246</v>
      </c>
      <c r="C108" s="112" t="s">
        <v>36</v>
      </c>
      <c r="D108" s="114" t="s">
        <v>247</v>
      </c>
      <c r="E108" s="115" t="s">
        <v>38</v>
      </c>
      <c r="F108" s="116">
        <v>28</v>
      </c>
      <c r="G108" s="117">
        <v>631.23</v>
      </c>
      <c r="H108" s="117">
        <f t="shared" si="27"/>
        <v>789.03750000000002</v>
      </c>
      <c r="I108" s="117">
        <f t="shared" si="29"/>
        <v>22093.05</v>
      </c>
    </row>
    <row r="109" spans="1:9" s="102" customFormat="1" x14ac:dyDescent="0.2">
      <c r="A109" s="112" t="s">
        <v>490</v>
      </c>
      <c r="B109" s="113" t="s">
        <v>248</v>
      </c>
      <c r="C109" s="112" t="s">
        <v>36</v>
      </c>
      <c r="D109" s="114" t="s">
        <v>249</v>
      </c>
      <c r="E109" s="115" t="s">
        <v>38</v>
      </c>
      <c r="F109" s="116">
        <v>14</v>
      </c>
      <c r="G109" s="117">
        <v>454.23</v>
      </c>
      <c r="H109" s="117">
        <f t="shared" si="27"/>
        <v>567.78750000000002</v>
      </c>
      <c r="I109" s="117">
        <f t="shared" si="29"/>
        <v>7949.0250000000005</v>
      </c>
    </row>
    <row r="110" spans="1:9" x14ac:dyDescent="0.2">
      <c r="A110" s="112" t="s">
        <v>491</v>
      </c>
      <c r="B110" s="113" t="s">
        <v>250</v>
      </c>
      <c r="C110" s="112" t="s">
        <v>18</v>
      </c>
      <c r="D110" s="114" t="s">
        <v>251</v>
      </c>
      <c r="E110" s="115" t="s">
        <v>38</v>
      </c>
      <c r="F110" s="116">
        <v>70</v>
      </c>
      <c r="G110" s="117">
        <v>68.040000000000006</v>
      </c>
      <c r="H110" s="117">
        <f t="shared" si="27"/>
        <v>85.050000000000011</v>
      </c>
      <c r="I110" s="117">
        <f t="shared" si="29"/>
        <v>5953.5000000000009</v>
      </c>
    </row>
    <row r="111" spans="1:9" x14ac:dyDescent="0.2">
      <c r="A111" s="112" t="s">
        <v>492</v>
      </c>
      <c r="B111" s="113" t="s">
        <v>252</v>
      </c>
      <c r="C111" s="112" t="s">
        <v>18</v>
      </c>
      <c r="D111" s="114" t="s">
        <v>253</v>
      </c>
      <c r="E111" s="115" t="s">
        <v>38</v>
      </c>
      <c r="F111" s="116">
        <v>580</v>
      </c>
      <c r="G111" s="117">
        <v>24.38</v>
      </c>
      <c r="H111" s="117">
        <f t="shared" si="27"/>
        <v>30.474999999999998</v>
      </c>
      <c r="I111" s="117">
        <f t="shared" si="29"/>
        <v>17675.5</v>
      </c>
    </row>
    <row r="112" spans="1:9" ht="38.25" x14ac:dyDescent="0.2">
      <c r="A112" s="112" t="s">
        <v>493</v>
      </c>
      <c r="B112" s="113">
        <v>92986</v>
      </c>
      <c r="C112" s="112" t="s">
        <v>22</v>
      </c>
      <c r="D112" s="114" t="s">
        <v>682</v>
      </c>
      <c r="E112" s="115" t="s">
        <v>183</v>
      </c>
      <c r="F112" s="116">
        <v>12000</v>
      </c>
      <c r="G112" s="117">
        <v>43.1</v>
      </c>
      <c r="H112" s="117">
        <f t="shared" si="27"/>
        <v>53.875</v>
      </c>
      <c r="I112" s="117">
        <f t="shared" si="29"/>
        <v>646500</v>
      </c>
    </row>
    <row r="113" spans="1:9" ht="38.25" x14ac:dyDescent="0.2">
      <c r="A113" s="112" t="s">
        <v>494</v>
      </c>
      <c r="B113" s="113">
        <v>91927</v>
      </c>
      <c r="C113" s="112" t="s">
        <v>22</v>
      </c>
      <c r="D113" s="114" t="s">
        <v>680</v>
      </c>
      <c r="E113" s="115" t="s">
        <v>183</v>
      </c>
      <c r="F113" s="116">
        <v>36000</v>
      </c>
      <c r="G113" s="117">
        <v>5.33</v>
      </c>
      <c r="H113" s="117">
        <f t="shared" si="27"/>
        <v>6.6624999999999996</v>
      </c>
      <c r="I113" s="117">
        <f t="shared" si="29"/>
        <v>239850</v>
      </c>
    </row>
    <row r="114" spans="1:9" ht="38.25" x14ac:dyDescent="0.2">
      <c r="A114" s="112" t="s">
        <v>495</v>
      </c>
      <c r="B114" s="113">
        <v>91929</v>
      </c>
      <c r="C114" s="112" t="s">
        <v>22</v>
      </c>
      <c r="D114" s="114" t="s">
        <v>681</v>
      </c>
      <c r="E114" s="115" t="s">
        <v>183</v>
      </c>
      <c r="F114" s="116">
        <v>12800</v>
      </c>
      <c r="G114" s="117">
        <v>7.89</v>
      </c>
      <c r="H114" s="117">
        <f t="shared" si="27"/>
        <v>9.8624999999999989</v>
      </c>
      <c r="I114" s="117">
        <f t="shared" si="29"/>
        <v>126239.99999999999</v>
      </c>
    </row>
    <row r="115" spans="1:9" ht="38.25" x14ac:dyDescent="0.2">
      <c r="A115" s="112" t="s">
        <v>496</v>
      </c>
      <c r="B115" s="113">
        <v>95778</v>
      </c>
      <c r="C115" s="112" t="s">
        <v>22</v>
      </c>
      <c r="D115" s="114" t="s">
        <v>688</v>
      </c>
      <c r="E115" s="115" t="s">
        <v>38</v>
      </c>
      <c r="F115" s="116">
        <v>70</v>
      </c>
      <c r="G115" s="117">
        <v>31.26</v>
      </c>
      <c r="H115" s="117">
        <f t="shared" si="27"/>
        <v>39.075000000000003</v>
      </c>
      <c r="I115" s="117">
        <f t="shared" si="29"/>
        <v>2735.25</v>
      </c>
    </row>
    <row r="116" spans="1:9" ht="38.25" x14ac:dyDescent="0.2">
      <c r="A116" s="112" t="s">
        <v>497</v>
      </c>
      <c r="B116" s="113">
        <v>91933</v>
      </c>
      <c r="C116" s="112" t="s">
        <v>22</v>
      </c>
      <c r="D116" s="114" t="s">
        <v>683</v>
      </c>
      <c r="E116" s="115" t="s">
        <v>183</v>
      </c>
      <c r="F116" s="116">
        <v>5500</v>
      </c>
      <c r="G116" s="117">
        <v>17.84</v>
      </c>
      <c r="H116" s="117">
        <f t="shared" si="27"/>
        <v>22.3</v>
      </c>
      <c r="I116" s="117">
        <f t="shared" si="29"/>
        <v>122650</v>
      </c>
    </row>
    <row r="117" spans="1:9" ht="38.25" x14ac:dyDescent="0.2">
      <c r="A117" s="112" t="s">
        <v>498</v>
      </c>
      <c r="B117" s="113">
        <v>95791</v>
      </c>
      <c r="C117" s="112" t="s">
        <v>22</v>
      </c>
      <c r="D117" s="114" t="s">
        <v>690</v>
      </c>
      <c r="E117" s="115" t="s">
        <v>38</v>
      </c>
      <c r="F117" s="116">
        <v>80</v>
      </c>
      <c r="G117" s="117">
        <v>59.76</v>
      </c>
      <c r="H117" s="117">
        <f t="shared" si="27"/>
        <v>74.7</v>
      </c>
      <c r="I117" s="117">
        <f t="shared" si="29"/>
        <v>5976</v>
      </c>
    </row>
    <row r="118" spans="1:9" ht="38.25" x14ac:dyDescent="0.2">
      <c r="A118" s="112" t="s">
        <v>499</v>
      </c>
      <c r="B118" s="113">
        <v>91935</v>
      </c>
      <c r="C118" s="112" t="s">
        <v>22</v>
      </c>
      <c r="D118" s="114" t="s">
        <v>684</v>
      </c>
      <c r="E118" s="115" t="s">
        <v>183</v>
      </c>
      <c r="F118" s="116">
        <v>500</v>
      </c>
      <c r="G118" s="117">
        <v>28.02</v>
      </c>
      <c r="H118" s="117">
        <f t="shared" si="27"/>
        <v>35.024999999999999</v>
      </c>
      <c r="I118" s="117">
        <f t="shared" si="29"/>
        <v>17512.5</v>
      </c>
    </row>
    <row r="119" spans="1:9" ht="25.5" x14ac:dyDescent="0.2">
      <c r="A119" s="112" t="s">
        <v>500</v>
      </c>
      <c r="B119" s="113">
        <v>95782</v>
      </c>
      <c r="C119" s="112" t="s">
        <v>22</v>
      </c>
      <c r="D119" s="114" t="s">
        <v>689</v>
      </c>
      <c r="E119" s="115" t="s">
        <v>38</v>
      </c>
      <c r="F119" s="116">
        <v>168</v>
      </c>
      <c r="G119" s="117">
        <v>36.25</v>
      </c>
      <c r="H119" s="117">
        <f t="shared" si="27"/>
        <v>45.3125</v>
      </c>
      <c r="I119" s="117">
        <f t="shared" si="29"/>
        <v>7612.5</v>
      </c>
    </row>
    <row r="120" spans="1:9" x14ac:dyDescent="0.2">
      <c r="A120" s="112" t="s">
        <v>501</v>
      </c>
      <c r="B120" s="113" t="s">
        <v>270</v>
      </c>
      <c r="C120" s="112" t="s">
        <v>18</v>
      </c>
      <c r="D120" s="114" t="s">
        <v>271</v>
      </c>
      <c r="E120" s="115" t="s">
        <v>38</v>
      </c>
      <c r="F120" s="116">
        <v>154</v>
      </c>
      <c r="G120" s="117">
        <v>4.99</v>
      </c>
      <c r="H120" s="117">
        <f t="shared" si="27"/>
        <v>6.2375000000000007</v>
      </c>
      <c r="I120" s="117">
        <f t="shared" si="29"/>
        <v>960.57500000000016</v>
      </c>
    </row>
    <row r="121" spans="1:9" x14ac:dyDescent="0.2">
      <c r="A121" s="112" t="s">
        <v>502</v>
      </c>
      <c r="B121" s="113" t="s">
        <v>272</v>
      </c>
      <c r="C121" s="112" t="s">
        <v>18</v>
      </c>
      <c r="D121" s="114" t="s">
        <v>273</v>
      </c>
      <c r="E121" s="115" t="s">
        <v>38</v>
      </c>
      <c r="F121" s="116">
        <v>84</v>
      </c>
      <c r="G121" s="117">
        <v>6.11</v>
      </c>
      <c r="H121" s="117">
        <f t="shared" si="27"/>
        <v>7.6375000000000002</v>
      </c>
      <c r="I121" s="117">
        <f t="shared" si="29"/>
        <v>641.55000000000007</v>
      </c>
    </row>
    <row r="122" spans="1:9" x14ac:dyDescent="0.2">
      <c r="A122" s="112" t="s">
        <v>503</v>
      </c>
      <c r="B122" s="113" t="s">
        <v>274</v>
      </c>
      <c r="C122" s="112" t="s">
        <v>18</v>
      </c>
      <c r="D122" s="114" t="s">
        <v>645</v>
      </c>
      <c r="E122" s="115" t="s">
        <v>38</v>
      </c>
      <c r="F122" s="116">
        <v>568</v>
      </c>
      <c r="G122" s="117">
        <v>93.38</v>
      </c>
      <c r="H122" s="117">
        <f t="shared" si="27"/>
        <v>116.72499999999999</v>
      </c>
      <c r="I122" s="117">
        <f t="shared" si="29"/>
        <v>66299.8</v>
      </c>
    </row>
    <row r="123" spans="1:9" ht="51" x14ac:dyDescent="0.2">
      <c r="A123" s="112" t="s">
        <v>504</v>
      </c>
      <c r="B123" s="113">
        <v>96563</v>
      </c>
      <c r="C123" s="112" t="s">
        <v>22</v>
      </c>
      <c r="D123" s="114" t="s">
        <v>691</v>
      </c>
      <c r="E123" s="115" t="s">
        <v>38</v>
      </c>
      <c r="F123" s="116">
        <v>800</v>
      </c>
      <c r="G123" s="117">
        <v>64.2</v>
      </c>
      <c r="H123" s="117">
        <f t="shared" si="27"/>
        <v>80.25</v>
      </c>
      <c r="I123" s="117">
        <f t="shared" si="29"/>
        <v>64200</v>
      </c>
    </row>
    <row r="124" spans="1:9" s="102" customFormat="1" ht="25.5" x14ac:dyDescent="0.2">
      <c r="A124" s="112" t="s">
        <v>505</v>
      </c>
      <c r="B124" s="113" t="s">
        <v>278</v>
      </c>
      <c r="C124" s="112" t="s">
        <v>36</v>
      </c>
      <c r="D124" s="114" t="s">
        <v>279</v>
      </c>
      <c r="E124" s="115" t="s">
        <v>38</v>
      </c>
      <c r="F124" s="116">
        <v>56</v>
      </c>
      <c r="G124" s="117">
        <v>37.76</v>
      </c>
      <c r="H124" s="117">
        <f t="shared" si="27"/>
        <v>47.199999999999996</v>
      </c>
      <c r="I124" s="117">
        <f t="shared" si="29"/>
        <v>2643.2</v>
      </c>
    </row>
    <row r="125" spans="1:9" s="102" customFormat="1" x14ac:dyDescent="0.2">
      <c r="A125" s="112" t="s">
        <v>506</v>
      </c>
      <c r="B125" s="113" t="s">
        <v>280</v>
      </c>
      <c r="C125" s="112" t="s">
        <v>36</v>
      </c>
      <c r="D125" s="114" t="s">
        <v>281</v>
      </c>
      <c r="E125" s="115" t="s">
        <v>38</v>
      </c>
      <c r="F125" s="116">
        <v>42</v>
      </c>
      <c r="G125" s="117">
        <v>9.57</v>
      </c>
      <c r="H125" s="117">
        <f t="shared" si="27"/>
        <v>11.9625</v>
      </c>
      <c r="I125" s="117">
        <f t="shared" si="29"/>
        <v>502.42500000000001</v>
      </c>
    </row>
    <row r="126" spans="1:9" s="102" customFormat="1" x14ac:dyDescent="0.2">
      <c r="A126" s="112" t="s">
        <v>507</v>
      </c>
      <c r="B126" s="113" t="s">
        <v>282</v>
      </c>
      <c r="C126" s="112" t="s">
        <v>36</v>
      </c>
      <c r="D126" s="114" t="s">
        <v>283</v>
      </c>
      <c r="E126" s="115" t="s">
        <v>38</v>
      </c>
      <c r="F126" s="116">
        <v>42</v>
      </c>
      <c r="G126" s="117">
        <v>9.9700000000000006</v>
      </c>
      <c r="H126" s="117">
        <f t="shared" si="27"/>
        <v>12.4625</v>
      </c>
      <c r="I126" s="117">
        <f t="shared" si="29"/>
        <v>523.42500000000007</v>
      </c>
    </row>
    <row r="127" spans="1:9" ht="38.25" x14ac:dyDescent="0.2">
      <c r="A127" s="112" t="s">
        <v>508</v>
      </c>
      <c r="B127" s="113">
        <v>91863</v>
      </c>
      <c r="C127" s="112" t="s">
        <v>22</v>
      </c>
      <c r="D127" s="114" t="s">
        <v>692</v>
      </c>
      <c r="E127" s="115" t="s">
        <v>183</v>
      </c>
      <c r="F127" s="116">
        <v>1400</v>
      </c>
      <c r="G127" s="117">
        <v>11.65</v>
      </c>
      <c r="H127" s="117">
        <f t="shared" si="27"/>
        <v>14.5625</v>
      </c>
      <c r="I127" s="117">
        <f t="shared" si="29"/>
        <v>20387.5</v>
      </c>
    </row>
    <row r="128" spans="1:9" ht="38.25" x14ac:dyDescent="0.2">
      <c r="A128" s="112" t="s">
        <v>509</v>
      </c>
      <c r="B128" s="113">
        <v>91864</v>
      </c>
      <c r="C128" s="112" t="s">
        <v>22</v>
      </c>
      <c r="D128" s="114" t="s">
        <v>693</v>
      </c>
      <c r="E128" s="115" t="s">
        <v>183</v>
      </c>
      <c r="F128" s="116">
        <v>2100</v>
      </c>
      <c r="G128" s="117">
        <v>15.76</v>
      </c>
      <c r="H128" s="117">
        <f t="shared" si="27"/>
        <v>19.7</v>
      </c>
      <c r="I128" s="117">
        <f t="shared" si="29"/>
        <v>41370</v>
      </c>
    </row>
    <row r="129" spans="1:9" x14ac:dyDescent="0.2">
      <c r="A129" s="112" t="s">
        <v>510</v>
      </c>
      <c r="B129" s="113" t="s">
        <v>288</v>
      </c>
      <c r="C129" s="112" t="s">
        <v>18</v>
      </c>
      <c r="D129" s="114" t="s">
        <v>289</v>
      </c>
      <c r="E129" s="115" t="s">
        <v>183</v>
      </c>
      <c r="F129" s="116">
        <v>2100</v>
      </c>
      <c r="G129" s="117">
        <v>37.71</v>
      </c>
      <c r="H129" s="117">
        <f t="shared" si="27"/>
        <v>47.137500000000003</v>
      </c>
      <c r="I129" s="117">
        <f t="shared" si="29"/>
        <v>98988.75</v>
      </c>
    </row>
    <row r="130" spans="1:9" ht="38.25" x14ac:dyDescent="0.2">
      <c r="A130" s="112" t="s">
        <v>511</v>
      </c>
      <c r="B130" s="113">
        <v>91890</v>
      </c>
      <c r="C130" s="112" t="s">
        <v>22</v>
      </c>
      <c r="D130" s="114" t="s">
        <v>695</v>
      </c>
      <c r="E130" s="115" t="s">
        <v>38</v>
      </c>
      <c r="F130" s="116">
        <v>280</v>
      </c>
      <c r="G130" s="117">
        <v>13.81</v>
      </c>
      <c r="H130" s="117">
        <f t="shared" si="27"/>
        <v>17.262499999999999</v>
      </c>
      <c r="I130" s="117">
        <f t="shared" si="29"/>
        <v>4833.5</v>
      </c>
    </row>
    <row r="131" spans="1:9" ht="38.25" x14ac:dyDescent="0.2">
      <c r="A131" s="112" t="s">
        <v>512</v>
      </c>
      <c r="B131" s="113">
        <v>91893</v>
      </c>
      <c r="C131" s="112" t="s">
        <v>22</v>
      </c>
      <c r="D131" s="114" t="s">
        <v>696</v>
      </c>
      <c r="E131" s="115" t="s">
        <v>38</v>
      </c>
      <c r="F131" s="116">
        <v>280</v>
      </c>
      <c r="G131" s="117">
        <v>17.190000000000001</v>
      </c>
      <c r="H131" s="117">
        <f t="shared" si="27"/>
        <v>21.487500000000001</v>
      </c>
      <c r="I131" s="117">
        <f t="shared" si="29"/>
        <v>6016.5</v>
      </c>
    </row>
    <row r="132" spans="1:9" x14ac:dyDescent="0.2">
      <c r="A132" s="112" t="s">
        <v>513</v>
      </c>
      <c r="B132" s="113" t="s">
        <v>294</v>
      </c>
      <c r="C132" s="112" t="s">
        <v>18</v>
      </c>
      <c r="D132" s="114" t="s">
        <v>295</v>
      </c>
      <c r="E132" s="115" t="s">
        <v>38</v>
      </c>
      <c r="F132" s="116">
        <v>280</v>
      </c>
      <c r="G132" s="117">
        <v>51.81</v>
      </c>
      <c r="H132" s="117">
        <f t="shared" si="27"/>
        <v>64.762500000000003</v>
      </c>
      <c r="I132" s="117">
        <f t="shared" si="29"/>
        <v>18133.5</v>
      </c>
    </row>
    <row r="133" spans="1:9" s="102" customFormat="1" ht="25.5" x14ac:dyDescent="0.2">
      <c r="A133" s="112" t="s">
        <v>514</v>
      </c>
      <c r="B133" s="113" t="s">
        <v>296</v>
      </c>
      <c r="C133" s="112" t="s">
        <v>36</v>
      </c>
      <c r="D133" s="114" t="s">
        <v>297</v>
      </c>
      <c r="E133" s="115" t="s">
        <v>38</v>
      </c>
      <c r="F133" s="116">
        <v>1120</v>
      </c>
      <c r="G133" s="117">
        <v>13.46</v>
      </c>
      <c r="H133" s="117">
        <f t="shared" si="27"/>
        <v>16.825000000000003</v>
      </c>
      <c r="I133" s="117">
        <f t="shared" si="29"/>
        <v>18844.000000000004</v>
      </c>
    </row>
    <row r="134" spans="1:9" s="102" customFormat="1" ht="25.5" x14ac:dyDescent="0.2">
      <c r="A134" s="112" t="s">
        <v>515</v>
      </c>
      <c r="B134" s="113" t="s">
        <v>298</v>
      </c>
      <c r="C134" s="112" t="s">
        <v>36</v>
      </c>
      <c r="D134" s="114" t="s">
        <v>299</v>
      </c>
      <c r="E134" s="115" t="s">
        <v>38</v>
      </c>
      <c r="F134" s="116">
        <v>560</v>
      </c>
      <c r="G134" s="117">
        <v>20.43</v>
      </c>
      <c r="H134" s="117">
        <f t="shared" si="27"/>
        <v>25.537500000000001</v>
      </c>
      <c r="I134" s="117">
        <f t="shared" si="29"/>
        <v>14301</v>
      </c>
    </row>
    <row r="135" spans="1:9" s="102" customFormat="1" x14ac:dyDescent="0.2">
      <c r="A135" s="112" t="s">
        <v>516</v>
      </c>
      <c r="B135" s="113" t="s">
        <v>300</v>
      </c>
      <c r="C135" s="112" t="s">
        <v>36</v>
      </c>
      <c r="D135" s="114" t="s">
        <v>301</v>
      </c>
      <c r="E135" s="115" t="s">
        <v>38</v>
      </c>
      <c r="F135" s="116">
        <v>588</v>
      </c>
      <c r="G135" s="117">
        <v>7.44</v>
      </c>
      <c r="H135" s="117">
        <f t="shared" si="27"/>
        <v>9.3000000000000007</v>
      </c>
      <c r="I135" s="117">
        <f t="shared" si="29"/>
        <v>5468.4000000000005</v>
      </c>
    </row>
    <row r="136" spans="1:9" ht="38.25" x14ac:dyDescent="0.2">
      <c r="A136" s="112" t="s">
        <v>517</v>
      </c>
      <c r="B136" s="113">
        <v>91971</v>
      </c>
      <c r="C136" s="112" t="s">
        <v>22</v>
      </c>
      <c r="D136" s="114" t="s">
        <v>646</v>
      </c>
      <c r="E136" s="115" t="s">
        <v>38</v>
      </c>
      <c r="F136" s="116">
        <v>284</v>
      </c>
      <c r="G136" s="117">
        <v>88.26</v>
      </c>
      <c r="H136" s="117">
        <f t="shared" si="27"/>
        <v>110.325</v>
      </c>
      <c r="I136" s="117">
        <f t="shared" si="29"/>
        <v>31332.3</v>
      </c>
    </row>
    <row r="137" spans="1:9" ht="25.5" x14ac:dyDescent="0.2">
      <c r="A137" s="112" t="s">
        <v>518</v>
      </c>
      <c r="B137" s="113">
        <v>92004</v>
      </c>
      <c r="C137" s="112" t="s">
        <v>22</v>
      </c>
      <c r="D137" s="114" t="s">
        <v>647</v>
      </c>
      <c r="E137" s="115" t="s">
        <v>38</v>
      </c>
      <c r="F137" s="116">
        <v>732</v>
      </c>
      <c r="G137" s="117">
        <v>56.03</v>
      </c>
      <c r="H137" s="117">
        <f t="shared" si="27"/>
        <v>70.037499999999994</v>
      </c>
      <c r="I137" s="117">
        <f t="shared" si="29"/>
        <v>51267.45</v>
      </c>
    </row>
    <row r="138" spans="1:9" ht="38.25" x14ac:dyDescent="0.2">
      <c r="A138" s="112" t="s">
        <v>519</v>
      </c>
      <c r="B138" s="113">
        <v>92027</v>
      </c>
      <c r="C138" s="112" t="s">
        <v>22</v>
      </c>
      <c r="D138" s="114" t="s">
        <v>648</v>
      </c>
      <c r="E138" s="115" t="s">
        <v>38</v>
      </c>
      <c r="F138" s="116">
        <v>480</v>
      </c>
      <c r="G138" s="117">
        <v>66.2</v>
      </c>
      <c r="H138" s="117">
        <f t="shared" si="27"/>
        <v>82.75</v>
      </c>
      <c r="I138" s="117">
        <f t="shared" si="29"/>
        <v>39720</v>
      </c>
    </row>
    <row r="139" spans="1:9" x14ac:dyDescent="0.2">
      <c r="A139" s="112" t="s">
        <v>520</v>
      </c>
      <c r="B139" s="113">
        <v>171532</v>
      </c>
      <c r="C139" s="112" t="s">
        <v>18</v>
      </c>
      <c r="D139" s="114" t="s">
        <v>649</v>
      </c>
      <c r="E139" s="115" t="s">
        <v>38</v>
      </c>
      <c r="F139" s="116">
        <v>1260</v>
      </c>
      <c r="G139" s="117">
        <v>412.51</v>
      </c>
      <c r="H139" s="117">
        <f t="shared" si="27"/>
        <v>515.63750000000005</v>
      </c>
      <c r="I139" s="117">
        <f t="shared" si="29"/>
        <v>649703.25</v>
      </c>
    </row>
    <row r="140" spans="1:9" s="102" customFormat="1" ht="25.5" x14ac:dyDescent="0.2">
      <c r="A140" s="112" t="s">
        <v>521</v>
      </c>
      <c r="B140" s="113" t="s">
        <v>310</v>
      </c>
      <c r="C140" s="112" t="s">
        <v>36</v>
      </c>
      <c r="D140" s="114" t="s">
        <v>311</v>
      </c>
      <c r="E140" s="115" t="s">
        <v>38</v>
      </c>
      <c r="F140" s="116">
        <v>16</v>
      </c>
      <c r="G140" s="117">
        <v>175.59</v>
      </c>
      <c r="H140" s="117">
        <f t="shared" si="27"/>
        <v>219.48750000000001</v>
      </c>
      <c r="I140" s="117">
        <f t="shared" si="29"/>
        <v>3511.8</v>
      </c>
    </row>
    <row r="141" spans="1:9" x14ac:dyDescent="0.2">
      <c r="A141" s="112" t="s">
        <v>522</v>
      </c>
      <c r="B141" s="113" t="s">
        <v>312</v>
      </c>
      <c r="C141" s="112" t="s">
        <v>18</v>
      </c>
      <c r="D141" s="114" t="s">
        <v>313</v>
      </c>
      <c r="E141" s="115" t="s">
        <v>87</v>
      </c>
      <c r="F141" s="116">
        <v>956</v>
      </c>
      <c r="G141" s="117">
        <v>596.6</v>
      </c>
      <c r="H141" s="117">
        <f t="shared" si="27"/>
        <v>745.75</v>
      </c>
      <c r="I141" s="117">
        <f t="shared" si="29"/>
        <v>712937</v>
      </c>
    </row>
    <row r="142" spans="1:9" x14ac:dyDescent="0.2">
      <c r="A142" s="112" t="s">
        <v>523</v>
      </c>
      <c r="B142" s="113" t="s">
        <v>314</v>
      </c>
      <c r="C142" s="112" t="s">
        <v>18</v>
      </c>
      <c r="D142" s="114" t="s">
        <v>315</v>
      </c>
      <c r="E142" s="115" t="s">
        <v>38</v>
      </c>
      <c r="F142" s="116">
        <v>468</v>
      </c>
      <c r="G142" s="117">
        <v>32.950000000000003</v>
      </c>
      <c r="H142" s="117">
        <f t="shared" si="27"/>
        <v>41.1875</v>
      </c>
      <c r="I142" s="117">
        <f t="shared" si="29"/>
        <v>19275.75</v>
      </c>
    </row>
    <row r="143" spans="1:9" ht="25.5" x14ac:dyDescent="0.2">
      <c r="A143" s="112" t="s">
        <v>524</v>
      </c>
      <c r="B143" s="113">
        <v>98305</v>
      </c>
      <c r="C143" s="112" t="s">
        <v>22</v>
      </c>
      <c r="D143" s="114" t="s">
        <v>674</v>
      </c>
      <c r="E143" s="115" t="s">
        <v>38</v>
      </c>
      <c r="F143" s="116">
        <v>20</v>
      </c>
      <c r="G143" s="117">
        <v>2468.33</v>
      </c>
      <c r="H143" s="117">
        <f t="shared" si="27"/>
        <v>3085.4124999999999</v>
      </c>
      <c r="I143" s="117">
        <f t="shared" si="29"/>
        <v>61708.25</v>
      </c>
    </row>
    <row r="144" spans="1:9" x14ac:dyDescent="0.2">
      <c r="A144" s="112" t="s">
        <v>525</v>
      </c>
      <c r="B144" s="113" t="s">
        <v>318</v>
      </c>
      <c r="C144" s="112" t="s">
        <v>18</v>
      </c>
      <c r="D144" s="114" t="s">
        <v>319</v>
      </c>
      <c r="E144" s="115" t="s">
        <v>38</v>
      </c>
      <c r="F144" s="116">
        <v>60</v>
      </c>
      <c r="G144" s="117">
        <v>1743.96</v>
      </c>
      <c r="H144" s="117">
        <f t="shared" si="27"/>
        <v>2179.9499999999998</v>
      </c>
      <c r="I144" s="117">
        <f t="shared" si="29"/>
        <v>130796.99999999999</v>
      </c>
    </row>
    <row r="145" spans="1:10" x14ac:dyDescent="0.2">
      <c r="A145" s="112" t="s">
        <v>526</v>
      </c>
      <c r="B145" s="113" t="s">
        <v>320</v>
      </c>
      <c r="C145" s="112" t="s">
        <v>18</v>
      </c>
      <c r="D145" s="114" t="s">
        <v>321</v>
      </c>
      <c r="E145" s="115" t="s">
        <v>87</v>
      </c>
      <c r="F145" s="116">
        <v>1600</v>
      </c>
      <c r="G145" s="117">
        <v>274.92</v>
      </c>
      <c r="H145" s="117">
        <f t="shared" si="27"/>
        <v>343.65000000000003</v>
      </c>
      <c r="I145" s="117">
        <f t="shared" si="29"/>
        <v>549840</v>
      </c>
    </row>
    <row r="146" spans="1:10" x14ac:dyDescent="0.2">
      <c r="A146" s="112" t="s">
        <v>527</v>
      </c>
      <c r="B146" s="113" t="s">
        <v>322</v>
      </c>
      <c r="C146" s="112" t="s">
        <v>18</v>
      </c>
      <c r="D146" s="114" t="s">
        <v>323</v>
      </c>
      <c r="E146" s="115" t="s">
        <v>87</v>
      </c>
      <c r="F146" s="116">
        <v>480</v>
      </c>
      <c r="G146" s="117">
        <v>551.01</v>
      </c>
      <c r="H146" s="117">
        <f t="shared" si="27"/>
        <v>688.76250000000005</v>
      </c>
      <c r="I146" s="117">
        <f t="shared" si="29"/>
        <v>330606</v>
      </c>
    </row>
    <row r="147" spans="1:10" x14ac:dyDescent="0.2">
      <c r="A147" s="107" t="s">
        <v>127</v>
      </c>
      <c r="B147" s="107"/>
      <c r="C147" s="107"/>
      <c r="D147" s="108" t="s">
        <v>324</v>
      </c>
      <c r="E147" s="108"/>
      <c r="F147" s="109"/>
      <c r="G147" s="110"/>
      <c r="H147" s="110"/>
      <c r="I147" s="111">
        <f>SUM(I148:I156)</f>
        <v>1910178.1916250002</v>
      </c>
    </row>
    <row r="148" spans="1:10" ht="38.25" x14ac:dyDescent="0.2">
      <c r="A148" s="129" t="s">
        <v>650</v>
      </c>
      <c r="B148" s="137">
        <v>88411</v>
      </c>
      <c r="C148" s="129" t="s">
        <v>22</v>
      </c>
      <c r="D148" s="130" t="s">
        <v>651</v>
      </c>
      <c r="E148" s="115" t="s">
        <v>20</v>
      </c>
      <c r="F148" s="116">
        <v>9663</v>
      </c>
      <c r="G148" s="117">
        <v>4.57</v>
      </c>
      <c r="H148" s="117">
        <f t="shared" ref="H148:H156" si="30">G148+(G148*$G$3)</f>
        <v>5.7125000000000004</v>
      </c>
      <c r="I148" s="117">
        <f t="shared" ref="I148:I153" si="31">F148*H148</f>
        <v>55199.887500000004</v>
      </c>
    </row>
    <row r="149" spans="1:10" ht="38.25" x14ac:dyDescent="0.2">
      <c r="A149" s="129" t="s">
        <v>652</v>
      </c>
      <c r="B149" s="137">
        <v>96126</v>
      </c>
      <c r="C149" s="129" t="s">
        <v>22</v>
      </c>
      <c r="D149" s="130" t="s">
        <v>654</v>
      </c>
      <c r="E149" s="115" t="s">
        <v>20</v>
      </c>
      <c r="F149" s="116">
        <v>9663</v>
      </c>
      <c r="G149" s="133">
        <v>16.760000000000002</v>
      </c>
      <c r="H149" s="133">
        <f t="shared" si="30"/>
        <v>20.950000000000003</v>
      </c>
      <c r="I149" s="117">
        <f t="shared" si="31"/>
        <v>202439.85000000003</v>
      </c>
    </row>
    <row r="150" spans="1:10" ht="38.25" x14ac:dyDescent="0.2">
      <c r="A150" s="129" t="s">
        <v>653</v>
      </c>
      <c r="B150" s="137">
        <v>88424</v>
      </c>
      <c r="C150" s="129" t="s">
        <v>22</v>
      </c>
      <c r="D150" s="130" t="s">
        <v>655</v>
      </c>
      <c r="E150" s="115" t="s">
        <v>20</v>
      </c>
      <c r="F150" s="116">
        <v>9663</v>
      </c>
      <c r="G150" s="133">
        <v>27.92</v>
      </c>
      <c r="H150" s="133">
        <f t="shared" si="30"/>
        <v>34.900000000000006</v>
      </c>
      <c r="I150" s="133">
        <f t="shared" si="31"/>
        <v>337238.70000000007</v>
      </c>
    </row>
    <row r="151" spans="1:10" ht="38.25" x14ac:dyDescent="0.2">
      <c r="A151" s="129" t="s">
        <v>657</v>
      </c>
      <c r="B151" s="137">
        <v>88494</v>
      </c>
      <c r="C151" s="129" t="s">
        <v>22</v>
      </c>
      <c r="D151" s="130" t="s">
        <v>656</v>
      </c>
      <c r="E151" s="115" t="s">
        <v>20</v>
      </c>
      <c r="F151" s="136">
        <v>17525.97</v>
      </c>
      <c r="G151" s="133">
        <v>20.88</v>
      </c>
      <c r="H151" s="133">
        <f t="shared" si="30"/>
        <v>26.099999999999998</v>
      </c>
      <c r="I151" s="133">
        <f t="shared" si="31"/>
        <v>457427.81699999998</v>
      </c>
    </row>
    <row r="152" spans="1:10" ht="25.5" x14ac:dyDescent="0.2">
      <c r="A152" s="129" t="s">
        <v>658</v>
      </c>
      <c r="B152" s="137" t="s">
        <v>353</v>
      </c>
      <c r="C152" s="129" t="s">
        <v>22</v>
      </c>
      <c r="D152" s="130" t="s">
        <v>352</v>
      </c>
      <c r="E152" s="138" t="s">
        <v>20</v>
      </c>
      <c r="F152" s="136">
        <v>17525.97</v>
      </c>
      <c r="G152" s="133">
        <v>5</v>
      </c>
      <c r="H152" s="133">
        <f t="shared" si="30"/>
        <v>6.25</v>
      </c>
      <c r="I152" s="133">
        <f t="shared" si="31"/>
        <v>109537.3125</v>
      </c>
    </row>
    <row r="153" spans="1:10" ht="25.5" x14ac:dyDescent="0.2">
      <c r="A153" s="129" t="s">
        <v>659</v>
      </c>
      <c r="B153" s="137">
        <v>88488</v>
      </c>
      <c r="C153" s="129" t="s">
        <v>22</v>
      </c>
      <c r="D153" s="130" t="s">
        <v>394</v>
      </c>
      <c r="E153" s="115" t="s">
        <v>20</v>
      </c>
      <c r="F153" s="136">
        <v>17525.97</v>
      </c>
      <c r="G153" s="133">
        <v>16.559999999999999</v>
      </c>
      <c r="H153" s="133">
        <f t="shared" si="30"/>
        <v>20.7</v>
      </c>
      <c r="I153" s="133">
        <f t="shared" si="31"/>
        <v>362787.57900000003</v>
      </c>
    </row>
    <row r="154" spans="1:10" ht="38.25" x14ac:dyDescent="0.2">
      <c r="A154" s="129" t="s">
        <v>660</v>
      </c>
      <c r="B154" s="137">
        <v>88485</v>
      </c>
      <c r="C154" s="129" t="s">
        <v>22</v>
      </c>
      <c r="D154" s="130" t="s">
        <v>665</v>
      </c>
      <c r="E154" s="115" t="s">
        <v>20</v>
      </c>
      <c r="F154" s="136">
        <v>8705.5499999999993</v>
      </c>
      <c r="G154" s="133">
        <v>4.0199999999999996</v>
      </c>
      <c r="H154" s="133">
        <f t="shared" si="30"/>
        <v>5.0249999999999995</v>
      </c>
      <c r="I154" s="117">
        <f t="shared" ref="I154:I156" si="32">F154*H154</f>
        <v>43745.388749999991</v>
      </c>
      <c r="J154" s="100"/>
    </row>
    <row r="155" spans="1:10" ht="25.5" x14ac:dyDescent="0.2">
      <c r="A155" s="129" t="s">
        <v>664</v>
      </c>
      <c r="B155" s="137">
        <v>88497</v>
      </c>
      <c r="C155" s="129" t="s">
        <v>22</v>
      </c>
      <c r="D155" s="130" t="s">
        <v>698</v>
      </c>
      <c r="E155" s="115" t="s">
        <v>20</v>
      </c>
      <c r="F155" s="136">
        <v>8705.5499999999993</v>
      </c>
      <c r="G155" s="133">
        <v>17.23</v>
      </c>
      <c r="H155" s="133">
        <f t="shared" ref="H155" si="33">G155+(G155*$G$3)</f>
        <v>21.537500000000001</v>
      </c>
      <c r="I155" s="117">
        <f t="shared" ref="I155" si="34">F155*H155</f>
        <v>187495.78312499999</v>
      </c>
      <c r="J155" s="100"/>
    </row>
    <row r="156" spans="1:10" ht="25.5" x14ac:dyDescent="0.2">
      <c r="A156" s="129" t="s">
        <v>666</v>
      </c>
      <c r="B156" s="137">
        <v>88489</v>
      </c>
      <c r="C156" s="129" t="s">
        <v>22</v>
      </c>
      <c r="D156" s="130" t="s">
        <v>697</v>
      </c>
      <c r="E156" s="115" t="s">
        <v>20</v>
      </c>
      <c r="F156" s="136">
        <v>8705.5499999999993</v>
      </c>
      <c r="G156" s="133">
        <v>14.18</v>
      </c>
      <c r="H156" s="133">
        <f t="shared" si="30"/>
        <v>17.725000000000001</v>
      </c>
      <c r="I156" s="117">
        <f t="shared" si="32"/>
        <v>154305.87375</v>
      </c>
    </row>
    <row r="157" spans="1:10" x14ac:dyDescent="0.2">
      <c r="A157" s="107" t="s">
        <v>327</v>
      </c>
      <c r="B157" s="107"/>
      <c r="C157" s="107"/>
      <c r="D157" s="108" t="s">
        <v>328</v>
      </c>
      <c r="E157" s="108"/>
      <c r="F157" s="109"/>
      <c r="G157" s="110"/>
      <c r="H157" s="110"/>
      <c r="I157" s="111">
        <f>SUM(I158)</f>
        <v>92117.5</v>
      </c>
    </row>
    <row r="158" spans="1:10" ht="51" x14ac:dyDescent="0.2">
      <c r="A158" s="112" t="s">
        <v>530</v>
      </c>
      <c r="B158" s="113" t="s">
        <v>329</v>
      </c>
      <c r="C158" s="112" t="s">
        <v>22</v>
      </c>
      <c r="D158" s="114" t="s">
        <v>330</v>
      </c>
      <c r="E158" s="115" t="s">
        <v>41</v>
      </c>
      <c r="F158" s="116">
        <v>40</v>
      </c>
      <c r="G158" s="117">
        <v>1842.35</v>
      </c>
      <c r="H158" s="117">
        <f t="shared" si="27"/>
        <v>2302.9375</v>
      </c>
      <c r="I158" s="117">
        <f t="shared" ref="I158" si="35">F158*H158</f>
        <v>92117.5</v>
      </c>
    </row>
    <row r="159" spans="1:10" x14ac:dyDescent="0.2">
      <c r="A159" s="107" t="s">
        <v>331</v>
      </c>
      <c r="B159" s="107"/>
      <c r="C159" s="107"/>
      <c r="D159" s="108" t="s">
        <v>332</v>
      </c>
      <c r="E159" s="108"/>
      <c r="F159" s="109"/>
      <c r="G159" s="110"/>
      <c r="H159" s="110"/>
      <c r="I159" s="111">
        <f>SUM(I160)</f>
        <v>27298.250000000004</v>
      </c>
    </row>
    <row r="160" spans="1:10" x14ac:dyDescent="0.2">
      <c r="A160" s="112" t="s">
        <v>333</v>
      </c>
      <c r="B160" s="113" t="s">
        <v>334</v>
      </c>
      <c r="C160" s="112" t="s">
        <v>18</v>
      </c>
      <c r="D160" s="114" t="s">
        <v>335</v>
      </c>
      <c r="E160" s="115" t="s">
        <v>20</v>
      </c>
      <c r="F160" s="116">
        <v>2660</v>
      </c>
      <c r="G160" s="117">
        <v>8.2100000000000009</v>
      </c>
      <c r="H160" s="117">
        <f t="shared" si="27"/>
        <v>10.262500000000001</v>
      </c>
      <c r="I160" s="117">
        <f t="shared" ref="I160" si="36">F160*H160</f>
        <v>27298.250000000004</v>
      </c>
    </row>
    <row r="161" spans="1:9" x14ac:dyDescent="0.2">
      <c r="A161" s="139">
        <v>15</v>
      </c>
      <c r="B161" s="139"/>
      <c r="C161" s="139"/>
      <c r="D161" s="140" t="s">
        <v>412</v>
      </c>
      <c r="E161" s="140"/>
      <c r="F161" s="141"/>
      <c r="G161" s="142"/>
      <c r="H161" s="142"/>
      <c r="I161" s="143">
        <f>SUM(I162,I186,I193)</f>
        <v>3032155.2361250003</v>
      </c>
    </row>
    <row r="162" spans="1:9" x14ac:dyDescent="0.2">
      <c r="A162" s="139" t="s">
        <v>532</v>
      </c>
      <c r="B162" s="139"/>
      <c r="C162" s="139"/>
      <c r="D162" s="140" t="s">
        <v>411</v>
      </c>
      <c r="E162" s="140"/>
      <c r="F162" s="141"/>
      <c r="G162" s="142"/>
      <c r="H162" s="142"/>
      <c r="I162" s="143">
        <f>SUM(I163,I171,I176,I179,I183)</f>
        <v>2582981.6931250002</v>
      </c>
    </row>
    <row r="163" spans="1:9" x14ac:dyDescent="0.2">
      <c r="A163" s="139" t="s">
        <v>533</v>
      </c>
      <c r="B163" s="139"/>
      <c r="C163" s="139"/>
      <c r="D163" s="140" t="s">
        <v>15</v>
      </c>
      <c r="E163" s="140"/>
      <c r="F163" s="141"/>
      <c r="G163" s="142"/>
      <c r="H163" s="142"/>
      <c r="I163" s="143">
        <f>SUM(I164:I170)</f>
        <v>767449.75</v>
      </c>
    </row>
    <row r="164" spans="1:9" ht="51" x14ac:dyDescent="0.2">
      <c r="A164" s="129" t="s">
        <v>534</v>
      </c>
      <c r="B164" s="129" t="s">
        <v>53</v>
      </c>
      <c r="C164" s="129" t="s">
        <v>22</v>
      </c>
      <c r="D164" s="130" t="s">
        <v>54</v>
      </c>
      <c r="E164" s="129" t="s">
        <v>55</v>
      </c>
      <c r="F164" s="144">
        <v>6250</v>
      </c>
      <c r="G164" s="145">
        <v>16.5</v>
      </c>
      <c r="H164" s="117">
        <f t="shared" ref="H164:H197" si="37">G164+(G164*$G$3)</f>
        <v>20.625</v>
      </c>
      <c r="I164" s="117">
        <f t="shared" ref="I164" si="38">F164*H164</f>
        <v>128906.25</v>
      </c>
    </row>
    <row r="165" spans="1:9" ht="38.25" x14ac:dyDescent="0.2">
      <c r="A165" s="129" t="s">
        <v>535</v>
      </c>
      <c r="B165" s="129">
        <v>97063</v>
      </c>
      <c r="C165" s="129" t="s">
        <v>22</v>
      </c>
      <c r="D165" s="130" t="s">
        <v>410</v>
      </c>
      <c r="E165" s="129" t="s">
        <v>20</v>
      </c>
      <c r="F165" s="144">
        <v>13500</v>
      </c>
      <c r="G165" s="145">
        <v>17.82</v>
      </c>
      <c r="H165" s="117">
        <f t="shared" si="37"/>
        <v>22.274999999999999</v>
      </c>
      <c r="I165" s="117">
        <f t="shared" ref="I165:I170" si="39">F165*H165</f>
        <v>300712.5</v>
      </c>
    </row>
    <row r="166" spans="1:9" x14ac:dyDescent="0.2">
      <c r="A166" s="129" t="s">
        <v>536</v>
      </c>
      <c r="B166" s="129" t="s">
        <v>51</v>
      </c>
      <c r="C166" s="129" t="s">
        <v>22</v>
      </c>
      <c r="D166" s="130" t="s">
        <v>409</v>
      </c>
      <c r="E166" s="129" t="s">
        <v>20</v>
      </c>
      <c r="F166" s="144">
        <v>13500</v>
      </c>
      <c r="G166" s="145">
        <v>6.9</v>
      </c>
      <c r="H166" s="117">
        <f t="shared" si="37"/>
        <v>8.625</v>
      </c>
      <c r="I166" s="117">
        <f t="shared" si="39"/>
        <v>116437.5</v>
      </c>
    </row>
    <row r="167" spans="1:9" x14ac:dyDescent="0.2">
      <c r="A167" s="129" t="s">
        <v>537</v>
      </c>
      <c r="B167" s="129" t="s">
        <v>408</v>
      </c>
      <c r="C167" s="129" t="s">
        <v>22</v>
      </c>
      <c r="D167" s="130" t="s">
        <v>407</v>
      </c>
      <c r="E167" s="129" t="s">
        <v>20</v>
      </c>
      <c r="F167" s="144">
        <v>600</v>
      </c>
      <c r="G167" s="145">
        <v>91.7</v>
      </c>
      <c r="H167" s="117">
        <f t="shared" si="37"/>
        <v>114.625</v>
      </c>
      <c r="I167" s="117">
        <f t="shared" si="39"/>
        <v>68775</v>
      </c>
    </row>
    <row r="168" spans="1:9" x14ac:dyDescent="0.2">
      <c r="A168" s="129" t="s">
        <v>538</v>
      </c>
      <c r="B168" s="129" t="s">
        <v>406</v>
      </c>
      <c r="C168" s="129" t="s">
        <v>22</v>
      </c>
      <c r="D168" s="130" t="s">
        <v>405</v>
      </c>
      <c r="E168" s="129" t="s">
        <v>45</v>
      </c>
      <c r="F168" s="144">
        <v>380</v>
      </c>
      <c r="G168" s="145">
        <v>312.19</v>
      </c>
      <c r="H168" s="117">
        <f t="shared" si="37"/>
        <v>390.23750000000001</v>
      </c>
      <c r="I168" s="117">
        <f t="shared" si="39"/>
        <v>148290.25</v>
      </c>
    </row>
    <row r="169" spans="1:9" ht="25.5" x14ac:dyDescent="0.2">
      <c r="A169" s="129" t="s">
        <v>539</v>
      </c>
      <c r="B169" s="129" t="s">
        <v>404</v>
      </c>
      <c r="C169" s="129" t="s">
        <v>22</v>
      </c>
      <c r="D169" s="130" t="s">
        <v>403</v>
      </c>
      <c r="E169" s="129" t="s">
        <v>20</v>
      </c>
      <c r="F169" s="144">
        <v>600</v>
      </c>
      <c r="G169" s="145">
        <v>2.93</v>
      </c>
      <c r="H169" s="117">
        <f t="shared" si="37"/>
        <v>3.6625000000000001</v>
      </c>
      <c r="I169" s="117">
        <f t="shared" si="39"/>
        <v>2197.5</v>
      </c>
    </row>
    <row r="170" spans="1:9" ht="38.25" x14ac:dyDescent="0.2">
      <c r="A170" s="129" t="s">
        <v>540</v>
      </c>
      <c r="B170" s="129" t="s">
        <v>399</v>
      </c>
      <c r="C170" s="129" t="s">
        <v>349</v>
      </c>
      <c r="D170" s="130" t="s">
        <v>398</v>
      </c>
      <c r="E170" s="129" t="s">
        <v>183</v>
      </c>
      <c r="F170" s="144">
        <v>180</v>
      </c>
      <c r="G170" s="145">
        <v>9.4700000000000006</v>
      </c>
      <c r="H170" s="117">
        <f t="shared" si="37"/>
        <v>11.8375</v>
      </c>
      <c r="I170" s="117">
        <f t="shared" si="39"/>
        <v>2130.75</v>
      </c>
    </row>
    <row r="171" spans="1:9" x14ac:dyDescent="0.2">
      <c r="A171" s="139" t="s">
        <v>542</v>
      </c>
      <c r="B171" s="139"/>
      <c r="C171" s="139"/>
      <c r="D171" s="140" t="s">
        <v>372</v>
      </c>
      <c r="E171" s="140"/>
      <c r="F171" s="141"/>
      <c r="G171" s="142"/>
      <c r="H171" s="142"/>
      <c r="I171" s="143">
        <f>SUM(I172:I175)</f>
        <v>726845.4225000001</v>
      </c>
    </row>
    <row r="172" spans="1:9" ht="25.5" x14ac:dyDescent="0.2">
      <c r="A172" s="129" t="s">
        <v>543</v>
      </c>
      <c r="B172" s="129" t="s">
        <v>370</v>
      </c>
      <c r="C172" s="129" t="s">
        <v>22</v>
      </c>
      <c r="D172" s="130" t="s">
        <v>369</v>
      </c>
      <c r="E172" s="129" t="s">
        <v>20</v>
      </c>
      <c r="F172" s="144">
        <v>3823</v>
      </c>
      <c r="G172" s="145">
        <v>11.95</v>
      </c>
      <c r="H172" s="117">
        <f t="shared" si="37"/>
        <v>14.9375</v>
      </c>
      <c r="I172" s="117">
        <f t="shared" ref="I172" si="40">F172*H172</f>
        <v>57106.0625</v>
      </c>
    </row>
    <row r="173" spans="1:9" ht="25.5" x14ac:dyDescent="0.2">
      <c r="A173" s="129" t="s">
        <v>544</v>
      </c>
      <c r="B173" s="129" t="s">
        <v>368</v>
      </c>
      <c r="C173" s="129" t="s">
        <v>36</v>
      </c>
      <c r="D173" s="130" t="s">
        <v>367</v>
      </c>
      <c r="E173" s="129" t="s">
        <v>20</v>
      </c>
      <c r="F173" s="144">
        <v>1890</v>
      </c>
      <c r="G173" s="145">
        <v>265.93</v>
      </c>
      <c r="H173" s="117">
        <f t="shared" si="37"/>
        <v>332.41250000000002</v>
      </c>
      <c r="I173" s="117">
        <f t="shared" ref="I173:I175" si="41">F173*H173</f>
        <v>628259.625</v>
      </c>
    </row>
    <row r="174" spans="1:9" ht="51" x14ac:dyDescent="0.2">
      <c r="A174" s="129" t="s">
        <v>545</v>
      </c>
      <c r="B174" s="129" t="s">
        <v>379</v>
      </c>
      <c r="C174" s="129" t="s">
        <v>378</v>
      </c>
      <c r="D174" s="130" t="s">
        <v>673</v>
      </c>
      <c r="E174" s="129" t="s">
        <v>20</v>
      </c>
      <c r="F174" s="144">
        <v>180.6</v>
      </c>
      <c r="G174" s="145">
        <v>26.58</v>
      </c>
      <c r="H174" s="117">
        <f t="shared" si="37"/>
        <v>33.224999999999994</v>
      </c>
      <c r="I174" s="117">
        <f t="shared" si="41"/>
        <v>6000.4349999999986</v>
      </c>
    </row>
    <row r="175" spans="1:9" x14ac:dyDescent="0.2">
      <c r="A175" s="129" t="s">
        <v>546</v>
      </c>
      <c r="B175" s="135" t="s">
        <v>661</v>
      </c>
      <c r="C175" s="129" t="s">
        <v>18</v>
      </c>
      <c r="D175" s="130" t="s">
        <v>662</v>
      </c>
      <c r="E175" s="129" t="s">
        <v>65</v>
      </c>
      <c r="F175" s="144">
        <v>223</v>
      </c>
      <c r="G175" s="145">
        <v>127.28</v>
      </c>
      <c r="H175" s="117">
        <f t="shared" si="37"/>
        <v>159.1</v>
      </c>
      <c r="I175" s="117">
        <f t="shared" si="41"/>
        <v>35479.299999999996</v>
      </c>
    </row>
    <row r="176" spans="1:9" x14ac:dyDescent="0.2">
      <c r="A176" s="139" t="s">
        <v>547</v>
      </c>
      <c r="B176" s="139"/>
      <c r="C176" s="139"/>
      <c r="D176" s="140" t="s">
        <v>366</v>
      </c>
      <c r="E176" s="140"/>
      <c r="F176" s="141"/>
      <c r="G176" s="142"/>
      <c r="H176" s="142"/>
      <c r="I176" s="143">
        <f>SUM(I177:I178)</f>
        <v>69251.212499999994</v>
      </c>
    </row>
    <row r="177" spans="1:9" x14ac:dyDescent="0.2">
      <c r="A177" s="129" t="s">
        <v>548</v>
      </c>
      <c r="B177" s="129" t="s">
        <v>345</v>
      </c>
      <c r="C177" s="129" t="s">
        <v>344</v>
      </c>
      <c r="D177" s="130" t="s">
        <v>343</v>
      </c>
      <c r="E177" s="129" t="s">
        <v>20</v>
      </c>
      <c r="F177" s="144">
        <v>2734.5</v>
      </c>
      <c r="G177" s="145">
        <v>9.18</v>
      </c>
      <c r="H177" s="117">
        <f t="shared" si="37"/>
        <v>11.475</v>
      </c>
      <c r="I177" s="117">
        <f t="shared" ref="I177" si="42">F177*H177</f>
        <v>31378.387500000001</v>
      </c>
    </row>
    <row r="178" spans="1:9" x14ac:dyDescent="0.2">
      <c r="A178" s="129" t="s">
        <v>549</v>
      </c>
      <c r="B178" s="129" t="s">
        <v>365</v>
      </c>
      <c r="C178" s="129" t="s">
        <v>344</v>
      </c>
      <c r="D178" s="130" t="s">
        <v>364</v>
      </c>
      <c r="E178" s="129" t="s">
        <v>20</v>
      </c>
      <c r="F178" s="144">
        <v>2734.5</v>
      </c>
      <c r="G178" s="145">
        <v>11.08</v>
      </c>
      <c r="H178" s="117">
        <f t="shared" si="37"/>
        <v>13.85</v>
      </c>
      <c r="I178" s="117">
        <f t="shared" ref="I178" si="43">F178*H178</f>
        <v>37872.824999999997</v>
      </c>
    </row>
    <row r="179" spans="1:9" x14ac:dyDescent="0.2">
      <c r="A179" s="139" t="s">
        <v>550</v>
      </c>
      <c r="B179" s="139"/>
      <c r="C179" s="139"/>
      <c r="D179" s="140" t="s">
        <v>363</v>
      </c>
      <c r="E179" s="140"/>
      <c r="F179" s="141"/>
      <c r="G179" s="142"/>
      <c r="H179" s="142"/>
      <c r="I179" s="143">
        <f>SUM(I180:I182)</f>
        <v>476152.76999999996</v>
      </c>
    </row>
    <row r="180" spans="1:9" ht="25.5" x14ac:dyDescent="0.2">
      <c r="A180" s="129" t="s">
        <v>551</v>
      </c>
      <c r="B180" s="129" t="s">
        <v>375</v>
      </c>
      <c r="C180" s="129" t="s">
        <v>36</v>
      </c>
      <c r="D180" s="130" t="s">
        <v>374</v>
      </c>
      <c r="E180" s="129" t="s">
        <v>20</v>
      </c>
      <c r="F180" s="144">
        <v>10.6</v>
      </c>
      <c r="G180" s="145">
        <v>129.36000000000001</v>
      </c>
      <c r="H180" s="117">
        <f t="shared" si="37"/>
        <v>161.70000000000002</v>
      </c>
      <c r="I180" s="117">
        <f t="shared" ref="I180" si="44">F180*H180</f>
        <v>1714.0200000000002</v>
      </c>
    </row>
    <row r="181" spans="1:9" x14ac:dyDescent="0.2">
      <c r="A181" s="129" t="s">
        <v>552</v>
      </c>
      <c r="B181" s="135" t="s">
        <v>663</v>
      </c>
      <c r="C181" s="129" t="s">
        <v>18</v>
      </c>
      <c r="D181" s="130" t="s">
        <v>669</v>
      </c>
      <c r="E181" s="129" t="s">
        <v>339</v>
      </c>
      <c r="F181" s="144">
        <v>972</v>
      </c>
      <c r="G181" s="145">
        <v>111.23</v>
      </c>
      <c r="H181" s="117">
        <f t="shared" si="37"/>
        <v>139.03749999999999</v>
      </c>
      <c r="I181" s="117">
        <f t="shared" ref="I181:I182" si="45">F181*H181</f>
        <v>135144.44999999998</v>
      </c>
    </row>
    <row r="182" spans="1:9" x14ac:dyDescent="0.2">
      <c r="A182" s="129" t="s">
        <v>553</v>
      </c>
      <c r="B182" s="129" t="s">
        <v>360</v>
      </c>
      <c r="C182" s="129" t="s">
        <v>340</v>
      </c>
      <c r="D182" s="130" t="s">
        <v>359</v>
      </c>
      <c r="E182" s="129" t="s">
        <v>65</v>
      </c>
      <c r="F182" s="144">
        <v>24</v>
      </c>
      <c r="G182" s="145">
        <v>11309.81</v>
      </c>
      <c r="H182" s="117">
        <f t="shared" si="37"/>
        <v>14137.262499999999</v>
      </c>
      <c r="I182" s="117">
        <f t="shared" si="45"/>
        <v>339294.3</v>
      </c>
    </row>
    <row r="183" spans="1:9" x14ac:dyDescent="0.2">
      <c r="A183" s="139" t="s">
        <v>554</v>
      </c>
      <c r="B183" s="139"/>
      <c r="C183" s="139"/>
      <c r="D183" s="140" t="s">
        <v>358</v>
      </c>
      <c r="E183" s="140"/>
      <c r="F183" s="141"/>
      <c r="G183" s="142"/>
      <c r="H183" s="142"/>
      <c r="I183" s="143">
        <f>SUM(I184:I185)</f>
        <v>543282.53812500008</v>
      </c>
    </row>
    <row r="184" spans="1:9" ht="38.25" x14ac:dyDescent="0.2">
      <c r="A184" s="129" t="s">
        <v>555</v>
      </c>
      <c r="B184" s="129">
        <v>87878</v>
      </c>
      <c r="C184" s="129" t="s">
        <v>22</v>
      </c>
      <c r="D184" s="130" t="s">
        <v>356</v>
      </c>
      <c r="E184" s="129" t="s">
        <v>20</v>
      </c>
      <c r="F184" s="144">
        <v>3456</v>
      </c>
      <c r="G184" s="145">
        <v>5.7</v>
      </c>
      <c r="H184" s="117">
        <f t="shared" si="37"/>
        <v>7.125</v>
      </c>
      <c r="I184" s="117">
        <f t="shared" ref="I184" si="46">F184*H184</f>
        <v>24624</v>
      </c>
    </row>
    <row r="185" spans="1:9" ht="38.25" x14ac:dyDescent="0.2">
      <c r="A185" s="129" t="s">
        <v>556</v>
      </c>
      <c r="B185" s="129" t="s">
        <v>397</v>
      </c>
      <c r="C185" s="129" t="s">
        <v>22</v>
      </c>
      <c r="D185" s="130" t="s">
        <v>396</v>
      </c>
      <c r="E185" s="129" t="s">
        <v>65</v>
      </c>
      <c r="F185" s="144">
        <v>95.65</v>
      </c>
      <c r="G185" s="145">
        <v>4337.97</v>
      </c>
      <c r="H185" s="117">
        <f t="shared" si="37"/>
        <v>5422.4625000000005</v>
      </c>
      <c r="I185" s="117">
        <f t="shared" ref="I185" si="47">F185*H185</f>
        <v>518658.53812500008</v>
      </c>
    </row>
    <row r="186" spans="1:9" x14ac:dyDescent="0.2">
      <c r="A186" s="139" t="s">
        <v>559</v>
      </c>
      <c r="B186" s="139"/>
      <c r="C186" s="139"/>
      <c r="D186" s="140" t="s">
        <v>393</v>
      </c>
      <c r="E186" s="140"/>
      <c r="F186" s="141"/>
      <c r="G186" s="142"/>
      <c r="H186" s="142"/>
      <c r="I186" s="143">
        <f>SUM(I187:I192)</f>
        <v>358606.64549999998</v>
      </c>
    </row>
    <row r="187" spans="1:9" x14ac:dyDescent="0.2">
      <c r="A187" s="129" t="s">
        <v>560</v>
      </c>
      <c r="B187" s="129">
        <v>98524</v>
      </c>
      <c r="C187" s="129" t="s">
        <v>22</v>
      </c>
      <c r="D187" s="130" t="s">
        <v>391</v>
      </c>
      <c r="E187" s="129" t="s">
        <v>20</v>
      </c>
      <c r="F187" s="144">
        <v>1197.32</v>
      </c>
      <c r="G187" s="145">
        <v>4.79</v>
      </c>
      <c r="H187" s="117">
        <f t="shared" si="37"/>
        <v>5.9874999999999998</v>
      </c>
      <c r="I187" s="117">
        <f t="shared" ref="I187" si="48">F187*H187</f>
        <v>7168.9534999999996</v>
      </c>
    </row>
    <row r="188" spans="1:9" ht="25.5" x14ac:dyDescent="0.2">
      <c r="A188" s="129" t="s">
        <v>561</v>
      </c>
      <c r="B188" s="129" t="s">
        <v>370</v>
      </c>
      <c r="C188" s="129" t="s">
        <v>22</v>
      </c>
      <c r="D188" s="130" t="s">
        <v>369</v>
      </c>
      <c r="E188" s="129" t="s">
        <v>20</v>
      </c>
      <c r="F188" s="144">
        <v>1197.32</v>
      </c>
      <c r="G188" s="145">
        <v>11.95</v>
      </c>
      <c r="H188" s="117">
        <f t="shared" si="37"/>
        <v>14.9375</v>
      </c>
      <c r="I188" s="117">
        <f t="shared" ref="I188:I192" si="49">F188*H188</f>
        <v>17884.967499999999</v>
      </c>
    </row>
    <row r="189" spans="1:9" ht="38.25" x14ac:dyDescent="0.2">
      <c r="A189" s="129" t="s">
        <v>562</v>
      </c>
      <c r="B189" s="129" t="s">
        <v>390</v>
      </c>
      <c r="C189" s="129" t="s">
        <v>22</v>
      </c>
      <c r="D189" s="130" t="s">
        <v>389</v>
      </c>
      <c r="E189" s="129" t="s">
        <v>20</v>
      </c>
      <c r="F189" s="144">
        <v>1197.32</v>
      </c>
      <c r="G189" s="145">
        <v>129.49</v>
      </c>
      <c r="H189" s="117">
        <f t="shared" si="37"/>
        <v>161.86250000000001</v>
      </c>
      <c r="I189" s="117">
        <f t="shared" si="49"/>
        <v>193801.20850000001</v>
      </c>
    </row>
    <row r="190" spans="1:9" ht="25.5" x14ac:dyDescent="0.2">
      <c r="A190" s="129" t="s">
        <v>563</v>
      </c>
      <c r="B190" s="129" t="s">
        <v>171</v>
      </c>
      <c r="C190" s="129" t="s">
        <v>22</v>
      </c>
      <c r="D190" s="130" t="s">
        <v>172</v>
      </c>
      <c r="E190" s="129" t="s">
        <v>20</v>
      </c>
      <c r="F190" s="144">
        <v>1197.32</v>
      </c>
      <c r="G190" s="145">
        <v>28.14</v>
      </c>
      <c r="H190" s="117">
        <f t="shared" si="37"/>
        <v>35.174999999999997</v>
      </c>
      <c r="I190" s="117">
        <f t="shared" si="49"/>
        <v>42115.730999999992</v>
      </c>
    </row>
    <row r="191" spans="1:9" ht="25.5" x14ac:dyDescent="0.2">
      <c r="A191" s="129" t="s">
        <v>564</v>
      </c>
      <c r="B191" s="129" t="s">
        <v>388</v>
      </c>
      <c r="C191" s="129" t="s">
        <v>22</v>
      </c>
      <c r="D191" s="130" t="s">
        <v>387</v>
      </c>
      <c r="E191" s="129" t="s">
        <v>20</v>
      </c>
      <c r="F191" s="144">
        <v>1197.32</v>
      </c>
      <c r="G191" s="145">
        <v>63.58</v>
      </c>
      <c r="H191" s="117">
        <f t="shared" si="37"/>
        <v>79.474999999999994</v>
      </c>
      <c r="I191" s="117">
        <f t="shared" si="49"/>
        <v>95157.006999999983</v>
      </c>
    </row>
    <row r="192" spans="1:9" x14ac:dyDescent="0.2">
      <c r="A192" s="129" t="s">
        <v>565</v>
      </c>
      <c r="B192" s="135" t="s">
        <v>661</v>
      </c>
      <c r="C192" s="129" t="s">
        <v>18</v>
      </c>
      <c r="D192" s="130" t="s">
        <v>662</v>
      </c>
      <c r="E192" s="129" t="s">
        <v>65</v>
      </c>
      <c r="F192" s="144">
        <v>15.58</v>
      </c>
      <c r="G192" s="145">
        <v>127.28</v>
      </c>
      <c r="H192" s="117">
        <f t="shared" si="37"/>
        <v>159.1</v>
      </c>
      <c r="I192" s="117">
        <f t="shared" si="49"/>
        <v>2478.7779999999998</v>
      </c>
    </row>
    <row r="193" spans="1:9" x14ac:dyDescent="0.2">
      <c r="A193" s="139" t="s">
        <v>566</v>
      </c>
      <c r="B193" s="139"/>
      <c r="C193" s="139"/>
      <c r="D193" s="140" t="s">
        <v>384</v>
      </c>
      <c r="E193" s="140"/>
      <c r="F193" s="141"/>
      <c r="G193" s="142"/>
      <c r="H193" s="142"/>
      <c r="I193" s="143">
        <f>SUM(I194:I197)</f>
        <v>90566.897500000006</v>
      </c>
    </row>
    <row r="194" spans="1:9" ht="51" x14ac:dyDescent="0.2">
      <c r="A194" s="129" t="s">
        <v>567</v>
      </c>
      <c r="B194" s="129" t="s">
        <v>350</v>
      </c>
      <c r="C194" s="129" t="s">
        <v>349</v>
      </c>
      <c r="D194" s="130" t="s">
        <v>348</v>
      </c>
      <c r="E194" s="129" t="s">
        <v>183</v>
      </c>
      <c r="F194" s="144">
        <v>124.6</v>
      </c>
      <c r="G194" s="145">
        <v>10.93</v>
      </c>
      <c r="H194" s="117">
        <f t="shared" si="37"/>
        <v>13.6625</v>
      </c>
      <c r="I194" s="117">
        <f t="shared" ref="I194" si="50">F194*H194</f>
        <v>1702.3474999999999</v>
      </c>
    </row>
    <row r="195" spans="1:9" x14ac:dyDescent="0.2">
      <c r="A195" s="129" t="s">
        <v>568</v>
      </c>
      <c r="B195" s="129" t="s">
        <v>347</v>
      </c>
      <c r="C195" s="129" t="s">
        <v>340</v>
      </c>
      <c r="D195" s="130" t="s">
        <v>346</v>
      </c>
      <c r="E195" s="129" t="s">
        <v>45</v>
      </c>
      <c r="F195" s="144">
        <v>2124.6</v>
      </c>
      <c r="G195" s="145">
        <v>6.9</v>
      </c>
      <c r="H195" s="117">
        <f t="shared" si="37"/>
        <v>8.625</v>
      </c>
      <c r="I195" s="117">
        <f t="shared" ref="I195:I197" si="51">F195*H195</f>
        <v>18324.674999999999</v>
      </c>
    </row>
    <row r="196" spans="1:9" x14ac:dyDescent="0.2">
      <c r="A196" s="129" t="s">
        <v>569</v>
      </c>
      <c r="B196" s="129" t="s">
        <v>345</v>
      </c>
      <c r="C196" s="129" t="s">
        <v>344</v>
      </c>
      <c r="D196" s="130" t="s">
        <v>343</v>
      </c>
      <c r="E196" s="129" t="s">
        <v>20</v>
      </c>
      <c r="F196" s="144">
        <v>665</v>
      </c>
      <c r="G196" s="145">
        <v>9.18</v>
      </c>
      <c r="H196" s="117">
        <f t="shared" si="37"/>
        <v>11.475</v>
      </c>
      <c r="I196" s="117">
        <f t="shared" si="51"/>
        <v>7630.875</v>
      </c>
    </row>
    <row r="197" spans="1:9" ht="38.25" x14ac:dyDescent="0.2">
      <c r="A197" s="129" t="s">
        <v>570</v>
      </c>
      <c r="B197" s="129" t="s">
        <v>342</v>
      </c>
      <c r="C197" s="129" t="s">
        <v>22</v>
      </c>
      <c r="D197" s="130" t="s">
        <v>341</v>
      </c>
      <c r="E197" s="129" t="s">
        <v>45</v>
      </c>
      <c r="F197" s="144">
        <v>665</v>
      </c>
      <c r="G197" s="145">
        <v>75.680000000000007</v>
      </c>
      <c r="H197" s="117">
        <f t="shared" si="37"/>
        <v>94.600000000000009</v>
      </c>
      <c r="I197" s="117">
        <f t="shared" si="51"/>
        <v>62909.000000000007</v>
      </c>
    </row>
    <row r="198" spans="1:9" ht="25.5" x14ac:dyDescent="0.2">
      <c r="A198" s="139">
        <v>16</v>
      </c>
      <c r="B198" s="139"/>
      <c r="C198" s="139"/>
      <c r="D198" s="140" t="s">
        <v>383</v>
      </c>
      <c r="E198" s="140"/>
      <c r="F198" s="141"/>
      <c r="G198" s="142"/>
      <c r="H198" s="142"/>
      <c r="I198" s="143">
        <f>SUM(I199,I202,I205,I208)</f>
        <v>407036.13250000001</v>
      </c>
    </row>
    <row r="199" spans="1:9" x14ac:dyDescent="0.2">
      <c r="A199" s="139" t="s">
        <v>571</v>
      </c>
      <c r="B199" s="139"/>
      <c r="C199" s="139"/>
      <c r="D199" s="140" t="s">
        <v>15</v>
      </c>
      <c r="E199" s="140"/>
      <c r="F199" s="141"/>
      <c r="G199" s="142"/>
      <c r="H199" s="142"/>
      <c r="I199" s="143">
        <f>SUM(I200:I201)</f>
        <v>42164.625</v>
      </c>
    </row>
    <row r="200" spans="1:9" ht="63.75" x14ac:dyDescent="0.2">
      <c r="A200" s="129" t="s">
        <v>572</v>
      </c>
      <c r="B200" s="135" t="s">
        <v>667</v>
      </c>
      <c r="C200" s="129" t="s">
        <v>699</v>
      </c>
      <c r="D200" s="130" t="s">
        <v>668</v>
      </c>
      <c r="E200" s="129" t="s">
        <v>380</v>
      </c>
      <c r="F200" s="144">
        <v>229</v>
      </c>
      <c r="G200" s="145">
        <v>22</v>
      </c>
      <c r="H200" s="117">
        <f t="shared" ref="H200:H211" si="52">G200+(G200*$G$3)</f>
        <v>27.5</v>
      </c>
      <c r="I200" s="117">
        <f t="shared" ref="I200" si="53">F200*H200</f>
        <v>6297.5</v>
      </c>
    </row>
    <row r="201" spans="1:9" ht="25.5" x14ac:dyDescent="0.2">
      <c r="A201" s="129" t="s">
        <v>573</v>
      </c>
      <c r="B201" s="129" t="s">
        <v>49</v>
      </c>
      <c r="C201" s="129" t="s">
        <v>22</v>
      </c>
      <c r="D201" s="130" t="s">
        <v>371</v>
      </c>
      <c r="E201" s="129" t="s">
        <v>45</v>
      </c>
      <c r="F201" s="144">
        <v>1145</v>
      </c>
      <c r="G201" s="145">
        <v>25.06</v>
      </c>
      <c r="H201" s="117">
        <f t="shared" si="52"/>
        <v>31.324999999999999</v>
      </c>
      <c r="I201" s="117">
        <f t="shared" ref="I201" si="54">F201*H201</f>
        <v>35867.125</v>
      </c>
    </row>
    <row r="202" spans="1:9" x14ac:dyDescent="0.2">
      <c r="A202" s="139" t="s">
        <v>574</v>
      </c>
      <c r="B202" s="139"/>
      <c r="C202" s="139"/>
      <c r="D202" s="140" t="s">
        <v>372</v>
      </c>
      <c r="E202" s="140"/>
      <c r="F202" s="141"/>
      <c r="G202" s="142"/>
      <c r="H202" s="142"/>
      <c r="I202" s="143">
        <f>SUM(I203:I204)</f>
        <v>212628.731875</v>
      </c>
    </row>
    <row r="203" spans="1:9" ht="25.5" x14ac:dyDescent="0.2">
      <c r="A203" s="129" t="s">
        <v>575</v>
      </c>
      <c r="B203" s="129" t="s">
        <v>368</v>
      </c>
      <c r="C203" s="129" t="s">
        <v>36</v>
      </c>
      <c r="D203" s="130" t="s">
        <v>367</v>
      </c>
      <c r="E203" s="129" t="s">
        <v>20</v>
      </c>
      <c r="F203" s="144">
        <v>636.04999999999995</v>
      </c>
      <c r="G203" s="145">
        <v>265.93</v>
      </c>
      <c r="H203" s="117">
        <f t="shared" si="52"/>
        <v>332.41250000000002</v>
      </c>
      <c r="I203" s="117">
        <f t="shared" ref="I203" si="55">F203*H203</f>
        <v>211430.97062499999</v>
      </c>
    </row>
    <row r="204" spans="1:9" ht="51" x14ac:dyDescent="0.2">
      <c r="A204" s="129" t="s">
        <v>576</v>
      </c>
      <c r="B204" s="129" t="s">
        <v>379</v>
      </c>
      <c r="C204" s="129" t="s">
        <v>378</v>
      </c>
      <c r="D204" s="130" t="s">
        <v>673</v>
      </c>
      <c r="E204" s="129" t="s">
        <v>20</v>
      </c>
      <c r="F204" s="144">
        <v>36.049999999999997</v>
      </c>
      <c r="G204" s="145">
        <v>26.58</v>
      </c>
      <c r="H204" s="117">
        <f t="shared" si="52"/>
        <v>33.224999999999994</v>
      </c>
      <c r="I204" s="117">
        <f t="shared" ref="I204" si="56">F204*H204</f>
        <v>1197.7612499999998</v>
      </c>
    </row>
    <row r="205" spans="1:9" x14ac:dyDescent="0.2">
      <c r="A205" s="139" t="s">
        <v>577</v>
      </c>
      <c r="B205" s="139"/>
      <c r="C205" s="139"/>
      <c r="D205" s="140" t="s">
        <v>376</v>
      </c>
      <c r="E205" s="140"/>
      <c r="F205" s="141"/>
      <c r="G205" s="142"/>
      <c r="H205" s="142"/>
      <c r="I205" s="143">
        <f>SUM(I206:I207)</f>
        <v>16107.966249999998</v>
      </c>
    </row>
    <row r="206" spans="1:9" x14ac:dyDescent="0.2">
      <c r="A206" s="129" t="s">
        <v>578</v>
      </c>
      <c r="B206" s="129" t="s">
        <v>345</v>
      </c>
      <c r="C206" s="129" t="s">
        <v>344</v>
      </c>
      <c r="D206" s="130" t="s">
        <v>343</v>
      </c>
      <c r="E206" s="129" t="s">
        <v>20</v>
      </c>
      <c r="F206" s="144">
        <v>636.04999999999995</v>
      </c>
      <c r="G206" s="145">
        <v>9.18</v>
      </c>
      <c r="H206" s="117">
        <f t="shared" si="52"/>
        <v>11.475</v>
      </c>
      <c r="I206" s="117">
        <f t="shared" ref="I206" si="57">F206*H206</f>
        <v>7298.673749999999</v>
      </c>
    </row>
    <row r="207" spans="1:9" x14ac:dyDescent="0.2">
      <c r="A207" s="129" t="s">
        <v>579</v>
      </c>
      <c r="B207" s="129" t="s">
        <v>365</v>
      </c>
      <c r="C207" s="129" t="s">
        <v>344</v>
      </c>
      <c r="D207" s="130" t="s">
        <v>364</v>
      </c>
      <c r="E207" s="129" t="s">
        <v>20</v>
      </c>
      <c r="F207" s="144">
        <v>636.04999999999995</v>
      </c>
      <c r="G207" s="145">
        <v>11.08</v>
      </c>
      <c r="H207" s="117">
        <f t="shared" si="52"/>
        <v>13.85</v>
      </c>
      <c r="I207" s="117">
        <f t="shared" ref="I207" si="58">F207*H207</f>
        <v>8809.2924999999996</v>
      </c>
    </row>
    <row r="208" spans="1:9" x14ac:dyDescent="0.2">
      <c r="A208" s="139" t="s">
        <v>580</v>
      </c>
      <c r="B208" s="139"/>
      <c r="C208" s="139"/>
      <c r="D208" s="140" t="s">
        <v>363</v>
      </c>
      <c r="E208" s="140"/>
      <c r="F208" s="141"/>
      <c r="G208" s="142"/>
      <c r="H208" s="142"/>
      <c r="I208" s="143">
        <f>SUM(I209:I211)</f>
        <v>136134.80937500001</v>
      </c>
    </row>
    <row r="209" spans="1:9" ht="25.5" x14ac:dyDescent="0.2">
      <c r="A209" s="129" t="s">
        <v>581</v>
      </c>
      <c r="B209" s="129" t="s">
        <v>375</v>
      </c>
      <c r="C209" s="129" t="s">
        <v>36</v>
      </c>
      <c r="D209" s="130" t="s">
        <v>374</v>
      </c>
      <c r="E209" s="129" t="s">
        <v>20</v>
      </c>
      <c r="F209" s="144">
        <v>344.55</v>
      </c>
      <c r="G209" s="145">
        <v>129.36000000000001</v>
      </c>
      <c r="H209" s="117">
        <f t="shared" si="52"/>
        <v>161.70000000000002</v>
      </c>
      <c r="I209" s="117">
        <f t="shared" ref="I209" si="59">F209*H209</f>
        <v>55713.735000000008</v>
      </c>
    </row>
    <row r="210" spans="1:9" x14ac:dyDescent="0.2">
      <c r="A210" s="129" t="s">
        <v>582</v>
      </c>
      <c r="B210" s="135" t="s">
        <v>663</v>
      </c>
      <c r="C210" s="129" t="s">
        <v>18</v>
      </c>
      <c r="D210" s="130" t="s">
        <v>669</v>
      </c>
      <c r="E210" s="129" t="s">
        <v>339</v>
      </c>
      <c r="F210" s="144">
        <v>344.55</v>
      </c>
      <c r="G210" s="145">
        <v>111.23</v>
      </c>
      <c r="H210" s="117">
        <f t="shared" si="52"/>
        <v>139.03749999999999</v>
      </c>
      <c r="I210" s="117">
        <f t="shared" ref="I210:I211" si="60">F210*H210</f>
        <v>47905.370625000003</v>
      </c>
    </row>
    <row r="211" spans="1:9" x14ac:dyDescent="0.2">
      <c r="A211" s="129" t="s">
        <v>583</v>
      </c>
      <c r="B211" s="129" t="s">
        <v>360</v>
      </c>
      <c r="C211" s="129" t="s">
        <v>340</v>
      </c>
      <c r="D211" s="130" t="s">
        <v>359</v>
      </c>
      <c r="E211" s="129" t="s">
        <v>65</v>
      </c>
      <c r="F211" s="144">
        <v>2.2999999999999998</v>
      </c>
      <c r="G211" s="145">
        <v>11309.81</v>
      </c>
      <c r="H211" s="117">
        <f t="shared" si="52"/>
        <v>14137.262499999999</v>
      </c>
      <c r="I211" s="117">
        <f t="shared" si="60"/>
        <v>32515.703749999993</v>
      </c>
    </row>
    <row r="212" spans="1:9" ht="25.5" x14ac:dyDescent="0.2">
      <c r="A212" s="139">
        <v>17</v>
      </c>
      <c r="B212" s="139"/>
      <c r="C212" s="139"/>
      <c r="D212" s="140" t="s">
        <v>373</v>
      </c>
      <c r="E212" s="140"/>
      <c r="F212" s="141"/>
      <c r="G212" s="142"/>
      <c r="H212" s="142"/>
      <c r="I212" s="143">
        <f>SUM(I213,I218,I220,I223)</f>
        <v>941374.367875</v>
      </c>
    </row>
    <row r="213" spans="1:9" x14ac:dyDescent="0.2">
      <c r="A213" s="139" t="s">
        <v>584</v>
      </c>
      <c r="B213" s="139"/>
      <c r="C213" s="139"/>
      <c r="D213" s="140" t="s">
        <v>372</v>
      </c>
      <c r="E213" s="140"/>
      <c r="F213" s="141"/>
      <c r="G213" s="142"/>
      <c r="H213" s="142"/>
      <c r="I213" s="143">
        <f>SUM(I214:I217)</f>
        <v>61816.825000000004</v>
      </c>
    </row>
    <row r="214" spans="1:9" ht="63.75" x14ac:dyDescent="0.2">
      <c r="A214" s="129" t="s">
        <v>585</v>
      </c>
      <c r="B214" s="135" t="s">
        <v>667</v>
      </c>
      <c r="C214" s="129" t="s">
        <v>699</v>
      </c>
      <c r="D214" s="130" t="s">
        <v>668</v>
      </c>
      <c r="E214" s="129" t="s">
        <v>380</v>
      </c>
      <c r="F214" s="144">
        <v>82</v>
      </c>
      <c r="G214" s="145">
        <v>22</v>
      </c>
      <c r="H214" s="117">
        <f t="shared" ref="H214:H233" si="61">G214+(G214*$G$3)</f>
        <v>27.5</v>
      </c>
      <c r="I214" s="117">
        <f t="shared" ref="I214:I215" si="62">F214*H214</f>
        <v>2255</v>
      </c>
    </row>
    <row r="215" spans="1:9" ht="25.5" x14ac:dyDescent="0.2">
      <c r="A215" s="129" t="s">
        <v>586</v>
      </c>
      <c r="B215" s="129" t="s">
        <v>49</v>
      </c>
      <c r="C215" s="129" t="s">
        <v>22</v>
      </c>
      <c r="D215" s="130" t="s">
        <v>371</v>
      </c>
      <c r="E215" s="129" t="s">
        <v>45</v>
      </c>
      <c r="F215" s="144">
        <v>410</v>
      </c>
      <c r="G215" s="145">
        <v>25.06</v>
      </c>
      <c r="H215" s="117">
        <f t="shared" si="61"/>
        <v>31.324999999999999</v>
      </c>
      <c r="I215" s="117">
        <f t="shared" si="62"/>
        <v>12843.25</v>
      </c>
    </row>
    <row r="216" spans="1:9" ht="25.5" x14ac:dyDescent="0.2">
      <c r="A216" s="129" t="s">
        <v>587</v>
      </c>
      <c r="B216" s="129" t="s">
        <v>370</v>
      </c>
      <c r="C216" s="129" t="s">
        <v>22</v>
      </c>
      <c r="D216" s="130" t="s">
        <v>369</v>
      </c>
      <c r="E216" s="129" t="s">
        <v>20</v>
      </c>
      <c r="F216" s="144">
        <v>134.5</v>
      </c>
      <c r="G216" s="145">
        <v>11.95</v>
      </c>
      <c r="H216" s="117">
        <f t="shared" si="61"/>
        <v>14.9375</v>
      </c>
      <c r="I216" s="117">
        <f t="shared" ref="I216:I217" si="63">F216*H216</f>
        <v>2009.09375</v>
      </c>
    </row>
    <row r="217" spans="1:9" ht="25.5" x14ac:dyDescent="0.2">
      <c r="A217" s="129" t="s">
        <v>670</v>
      </c>
      <c r="B217" s="129" t="s">
        <v>368</v>
      </c>
      <c r="C217" s="129" t="s">
        <v>36</v>
      </c>
      <c r="D217" s="130" t="s">
        <v>367</v>
      </c>
      <c r="E217" s="129" t="s">
        <v>20</v>
      </c>
      <c r="F217" s="144">
        <v>134.5</v>
      </c>
      <c r="G217" s="145">
        <v>265.93</v>
      </c>
      <c r="H217" s="117">
        <f t="shared" si="61"/>
        <v>332.41250000000002</v>
      </c>
      <c r="I217" s="117">
        <f t="shared" si="63"/>
        <v>44709.481250000004</v>
      </c>
    </row>
    <row r="218" spans="1:9" x14ac:dyDescent="0.2">
      <c r="A218" s="139" t="s">
        <v>588</v>
      </c>
      <c r="B218" s="139"/>
      <c r="C218" s="139"/>
      <c r="D218" s="140" t="s">
        <v>366</v>
      </c>
      <c r="E218" s="140"/>
      <c r="F218" s="141"/>
      <c r="G218" s="142"/>
      <c r="H218" s="142"/>
      <c r="I218" s="143">
        <f>SUM(I219)</f>
        <v>1862.825</v>
      </c>
    </row>
    <row r="219" spans="1:9" x14ac:dyDescent="0.2">
      <c r="A219" s="129" t="s">
        <v>589</v>
      </c>
      <c r="B219" s="129" t="s">
        <v>365</v>
      </c>
      <c r="C219" s="129" t="s">
        <v>344</v>
      </c>
      <c r="D219" s="130" t="s">
        <v>364</v>
      </c>
      <c r="E219" s="129" t="s">
        <v>20</v>
      </c>
      <c r="F219" s="144">
        <v>134.5</v>
      </c>
      <c r="G219" s="145">
        <v>11.08</v>
      </c>
      <c r="H219" s="117">
        <f t="shared" si="61"/>
        <v>13.85</v>
      </c>
      <c r="I219" s="117">
        <f t="shared" ref="I219" si="64">F219*H219</f>
        <v>1862.825</v>
      </c>
    </row>
    <row r="220" spans="1:9" x14ac:dyDescent="0.2">
      <c r="A220" s="139" t="s">
        <v>590</v>
      </c>
      <c r="B220" s="139"/>
      <c r="C220" s="139"/>
      <c r="D220" s="140" t="s">
        <v>363</v>
      </c>
      <c r="E220" s="140"/>
      <c r="F220" s="141"/>
      <c r="G220" s="142"/>
      <c r="H220" s="142"/>
      <c r="I220" s="143">
        <f>SUM(I221:I222)</f>
        <v>705966.38037499995</v>
      </c>
    </row>
    <row r="221" spans="1:9" x14ac:dyDescent="0.2">
      <c r="A221" s="129" t="s">
        <v>591</v>
      </c>
      <c r="B221" s="135" t="s">
        <v>663</v>
      </c>
      <c r="C221" s="129" t="s">
        <v>18</v>
      </c>
      <c r="D221" s="130" t="s">
        <v>669</v>
      </c>
      <c r="E221" s="129" t="s">
        <v>339</v>
      </c>
      <c r="F221" s="144">
        <v>783.6</v>
      </c>
      <c r="G221" s="145">
        <v>111.23</v>
      </c>
      <c r="H221" s="117">
        <f t="shared" si="61"/>
        <v>139.03749999999999</v>
      </c>
      <c r="I221" s="117">
        <f t="shared" ref="I221" si="65">F221*H221</f>
        <v>108949.785</v>
      </c>
    </row>
    <row r="222" spans="1:9" x14ac:dyDescent="0.2">
      <c r="A222" s="129" t="s">
        <v>592</v>
      </c>
      <c r="B222" s="129" t="s">
        <v>360</v>
      </c>
      <c r="C222" s="129" t="s">
        <v>340</v>
      </c>
      <c r="D222" s="130" t="s">
        <v>359</v>
      </c>
      <c r="E222" s="129" t="s">
        <v>65</v>
      </c>
      <c r="F222" s="144">
        <v>42.23</v>
      </c>
      <c r="G222" s="145">
        <v>11309.81</v>
      </c>
      <c r="H222" s="117">
        <f t="shared" si="61"/>
        <v>14137.262499999999</v>
      </c>
      <c r="I222" s="117">
        <f t="shared" ref="I222" si="66">F222*H222</f>
        <v>597016.59537499992</v>
      </c>
    </row>
    <row r="223" spans="1:9" x14ac:dyDescent="0.2">
      <c r="A223" s="139" t="s">
        <v>593</v>
      </c>
      <c r="B223" s="139"/>
      <c r="C223" s="139"/>
      <c r="D223" s="140" t="s">
        <v>358</v>
      </c>
      <c r="E223" s="140"/>
      <c r="F223" s="141"/>
      <c r="G223" s="142"/>
      <c r="H223" s="142"/>
      <c r="I223" s="143">
        <f>SUM(I224:I226)</f>
        <v>171728.33749999999</v>
      </c>
    </row>
    <row r="224" spans="1:9" ht="38.25" x14ac:dyDescent="0.2">
      <c r="A224" s="129" t="s">
        <v>594</v>
      </c>
      <c r="B224" s="129" t="s">
        <v>357</v>
      </c>
      <c r="C224" s="129" t="s">
        <v>22</v>
      </c>
      <c r="D224" s="130" t="s">
        <v>356</v>
      </c>
      <c r="E224" s="129" t="s">
        <v>20</v>
      </c>
      <c r="F224" s="144">
        <v>134.5</v>
      </c>
      <c r="G224" s="145">
        <v>5.7</v>
      </c>
      <c r="H224" s="117">
        <f t="shared" si="61"/>
        <v>7.125</v>
      </c>
      <c r="I224" s="117">
        <f t="shared" ref="I224" si="67">F224*H224</f>
        <v>958.3125</v>
      </c>
    </row>
    <row r="225" spans="1:10" ht="25.5" x14ac:dyDescent="0.2">
      <c r="A225" s="129" t="s">
        <v>595</v>
      </c>
      <c r="B225" s="129" t="s">
        <v>355</v>
      </c>
      <c r="C225" s="129" t="s">
        <v>22</v>
      </c>
      <c r="D225" s="130" t="s">
        <v>354</v>
      </c>
      <c r="E225" s="129" t="s">
        <v>65</v>
      </c>
      <c r="F225" s="144">
        <v>24</v>
      </c>
      <c r="G225" s="145">
        <v>899.73</v>
      </c>
      <c r="H225" s="117">
        <f t="shared" si="61"/>
        <v>1124.6624999999999</v>
      </c>
      <c r="I225" s="117">
        <f t="shared" ref="I225:I226" si="68">F225*H225</f>
        <v>26991.899999999998</v>
      </c>
    </row>
    <row r="226" spans="1:10" ht="25.5" x14ac:dyDescent="0.2">
      <c r="A226" s="129" t="s">
        <v>596</v>
      </c>
      <c r="B226" s="129" t="s">
        <v>353</v>
      </c>
      <c r="C226" s="129" t="s">
        <v>22</v>
      </c>
      <c r="D226" s="130" t="s">
        <v>352</v>
      </c>
      <c r="E226" s="129" t="s">
        <v>20</v>
      </c>
      <c r="F226" s="144">
        <v>23004.5</v>
      </c>
      <c r="G226" s="145">
        <v>5</v>
      </c>
      <c r="H226" s="117">
        <f t="shared" si="61"/>
        <v>6.25</v>
      </c>
      <c r="I226" s="117">
        <f t="shared" si="68"/>
        <v>143778.125</v>
      </c>
    </row>
    <row r="227" spans="1:10" x14ac:dyDescent="0.2">
      <c r="A227" s="139">
        <v>18</v>
      </c>
      <c r="B227" s="139"/>
      <c r="C227" s="139"/>
      <c r="D227" s="140" t="s">
        <v>351</v>
      </c>
      <c r="E227" s="140"/>
      <c r="F227" s="141"/>
      <c r="G227" s="142"/>
      <c r="H227" s="142"/>
      <c r="I227" s="143">
        <f>SUM(I228:I231)</f>
        <v>12733.560000000001</v>
      </c>
    </row>
    <row r="228" spans="1:10" ht="51" x14ac:dyDescent="0.2">
      <c r="A228" s="129" t="s">
        <v>597</v>
      </c>
      <c r="B228" s="129" t="s">
        <v>350</v>
      </c>
      <c r="C228" s="129" t="s">
        <v>349</v>
      </c>
      <c r="D228" s="130" t="s">
        <v>348</v>
      </c>
      <c r="E228" s="129" t="s">
        <v>183</v>
      </c>
      <c r="F228" s="144">
        <v>99.2</v>
      </c>
      <c r="G228" s="145">
        <v>10.93</v>
      </c>
      <c r="H228" s="117">
        <f t="shared" si="61"/>
        <v>13.6625</v>
      </c>
      <c r="I228" s="117">
        <f t="shared" ref="I228" si="69">F228*H228</f>
        <v>1355.32</v>
      </c>
    </row>
    <row r="229" spans="1:10" x14ac:dyDescent="0.2">
      <c r="A229" s="129" t="s">
        <v>598</v>
      </c>
      <c r="B229" s="129" t="s">
        <v>347</v>
      </c>
      <c r="C229" s="129" t="s">
        <v>340</v>
      </c>
      <c r="D229" s="130" t="s">
        <v>346</v>
      </c>
      <c r="E229" s="129" t="s">
        <v>45</v>
      </c>
      <c r="F229" s="144">
        <v>99.2</v>
      </c>
      <c r="G229" s="145">
        <v>6.9</v>
      </c>
      <c r="H229" s="117">
        <f t="shared" si="61"/>
        <v>8.625</v>
      </c>
      <c r="I229" s="117">
        <f t="shared" ref="I229:I231" si="70">F229*H229</f>
        <v>855.6</v>
      </c>
    </row>
    <row r="230" spans="1:10" x14ac:dyDescent="0.2">
      <c r="A230" s="129" t="s">
        <v>599</v>
      </c>
      <c r="B230" s="129" t="s">
        <v>345</v>
      </c>
      <c r="C230" s="129" t="s">
        <v>344</v>
      </c>
      <c r="D230" s="130" t="s">
        <v>343</v>
      </c>
      <c r="E230" s="129" t="s">
        <v>20</v>
      </c>
      <c r="F230" s="144">
        <v>99.2</v>
      </c>
      <c r="G230" s="145">
        <v>9.18</v>
      </c>
      <c r="H230" s="117">
        <f t="shared" si="61"/>
        <v>11.475</v>
      </c>
      <c r="I230" s="117">
        <f t="shared" si="70"/>
        <v>1138.32</v>
      </c>
    </row>
    <row r="231" spans="1:10" ht="38.25" x14ac:dyDescent="0.2">
      <c r="A231" s="129" t="s">
        <v>600</v>
      </c>
      <c r="B231" s="129" t="s">
        <v>342</v>
      </c>
      <c r="C231" s="129" t="s">
        <v>22</v>
      </c>
      <c r="D231" s="130" t="s">
        <v>341</v>
      </c>
      <c r="E231" s="129" t="s">
        <v>45</v>
      </c>
      <c r="F231" s="144">
        <v>99.2</v>
      </c>
      <c r="G231" s="145">
        <v>75.680000000000007</v>
      </c>
      <c r="H231" s="117">
        <f t="shared" si="61"/>
        <v>94.600000000000009</v>
      </c>
      <c r="I231" s="117">
        <f t="shared" si="70"/>
        <v>9384.3200000000015</v>
      </c>
    </row>
    <row r="232" spans="1:10" x14ac:dyDescent="0.2">
      <c r="A232" s="139">
        <v>19</v>
      </c>
      <c r="B232" s="139"/>
      <c r="C232" s="139"/>
      <c r="D232" s="140" t="s">
        <v>338</v>
      </c>
      <c r="E232" s="140"/>
      <c r="F232" s="141"/>
      <c r="G232" s="142"/>
      <c r="H232" s="142"/>
      <c r="I232" s="143">
        <f>SUM(I233)</f>
        <v>44877.912500000006</v>
      </c>
    </row>
    <row r="233" spans="1:10" x14ac:dyDescent="0.2">
      <c r="A233" s="129" t="s">
        <v>604</v>
      </c>
      <c r="B233" s="135" t="s">
        <v>671</v>
      </c>
      <c r="C233" s="129" t="s">
        <v>18</v>
      </c>
      <c r="D233" s="130" t="s">
        <v>335</v>
      </c>
      <c r="E233" s="129" t="s">
        <v>20</v>
      </c>
      <c r="F233" s="144">
        <v>4373</v>
      </c>
      <c r="G233" s="145">
        <v>8.2100000000000009</v>
      </c>
      <c r="H233" s="117">
        <f t="shared" si="61"/>
        <v>10.262500000000001</v>
      </c>
      <c r="I233" s="117">
        <f t="shared" ref="I233" si="71">F233*H233</f>
        <v>44877.912500000006</v>
      </c>
    </row>
    <row r="234" spans="1:10" x14ac:dyDescent="0.2">
      <c r="A234" s="146"/>
      <c r="B234" s="146"/>
      <c r="C234" s="146"/>
      <c r="D234" s="147"/>
      <c r="E234" s="147"/>
      <c r="F234" s="148"/>
      <c r="G234" s="149"/>
      <c r="H234" s="149"/>
      <c r="I234" s="149"/>
    </row>
    <row r="235" spans="1:10" ht="15" x14ac:dyDescent="0.2">
      <c r="A235" s="157" t="s">
        <v>672</v>
      </c>
      <c r="B235" s="157"/>
      <c r="C235" s="157"/>
      <c r="D235" s="157"/>
      <c r="E235" s="157"/>
      <c r="F235" s="188" t="s">
        <v>715</v>
      </c>
      <c r="G235" s="188"/>
      <c r="H235" s="188"/>
      <c r="I235" s="159">
        <f>SUM(I6,I23,I29,I56,I61,I65,I69,I77,I80,I89,I101,I147,I157,I159,I161,I198,I212,I227,I232)</f>
        <v>31398768.454499997</v>
      </c>
      <c r="J235" s="33"/>
    </row>
    <row r="236" spans="1:10" ht="15" x14ac:dyDescent="0.2">
      <c r="A236" s="150"/>
      <c r="B236" s="150"/>
      <c r="C236" s="150"/>
      <c r="D236" s="150"/>
      <c r="E236" s="150"/>
      <c r="F236" s="158" t="s">
        <v>716</v>
      </c>
      <c r="G236" s="158"/>
      <c r="H236" s="155"/>
      <c r="I236" s="156">
        <f>I235/1.25</f>
        <v>25119014.763599999</v>
      </c>
      <c r="J236" s="33"/>
    </row>
    <row r="237" spans="1:10" ht="15" thickBot="1" x14ac:dyDescent="0.25"/>
    <row r="238" spans="1:10" ht="15" thickBot="1" x14ac:dyDescent="0.25">
      <c r="F238" s="175" t="s">
        <v>717</v>
      </c>
      <c r="G238" s="176"/>
      <c r="H238" s="176"/>
      <c r="I238" s="162">
        <v>0.16500000000000001</v>
      </c>
    </row>
    <row r="239" spans="1:10" ht="15" thickBot="1" x14ac:dyDescent="0.25">
      <c r="F239" s="153"/>
      <c r="G239" s="154"/>
      <c r="H239" s="154"/>
      <c r="I239" s="154"/>
    </row>
    <row r="240" spans="1:10" ht="15" thickBot="1" x14ac:dyDescent="0.25">
      <c r="D240" s="151" t="s">
        <v>712</v>
      </c>
      <c r="F240" s="175" t="s">
        <v>719</v>
      </c>
      <c r="G240" s="176"/>
      <c r="H240" s="176"/>
      <c r="I240" s="160">
        <f>I235- (I235*16.5%)</f>
        <v>26217971.659507498</v>
      </c>
    </row>
    <row r="241" spans="4:10" x14ac:dyDescent="0.2">
      <c r="D241" s="152" t="s">
        <v>713</v>
      </c>
      <c r="F241" s="153"/>
      <c r="G241" s="154"/>
      <c r="H241" s="154"/>
      <c r="I241" s="154"/>
    </row>
    <row r="242" spans="4:10" ht="15" thickBot="1" x14ac:dyDescent="0.25">
      <c r="D242" s="7" t="s">
        <v>714</v>
      </c>
    </row>
    <row r="243" spans="4:10" ht="15" thickBot="1" x14ac:dyDescent="0.25">
      <c r="F243" s="177" t="s">
        <v>718</v>
      </c>
      <c r="G243" s="178"/>
      <c r="H243" s="178"/>
      <c r="I243" s="170">
        <f>I240/I236</f>
        <v>1.04375</v>
      </c>
    </row>
    <row r="245" spans="4:10" x14ac:dyDescent="0.2">
      <c r="H245" s="161"/>
    </row>
    <row r="246" spans="4:10" ht="42.75" x14ac:dyDescent="0.2">
      <c r="D246" s="163" t="s">
        <v>720</v>
      </c>
      <c r="E246" s="163" t="s">
        <v>721</v>
      </c>
      <c r="F246" s="164" t="s">
        <v>722</v>
      </c>
      <c r="G246" s="165"/>
      <c r="H246" s="167" t="s">
        <v>723</v>
      </c>
      <c r="I246" s="167" t="s">
        <v>726</v>
      </c>
    </row>
    <row r="247" spans="4:10" ht="56.25" x14ac:dyDescent="0.2">
      <c r="D247" s="166" t="s">
        <v>725</v>
      </c>
      <c r="E247" s="163" t="s">
        <v>724</v>
      </c>
      <c r="F247" s="179">
        <f>I243</f>
        <v>1.04375</v>
      </c>
      <c r="G247" s="180"/>
      <c r="H247" s="168">
        <f>I236</f>
        <v>25119014.763599999</v>
      </c>
      <c r="I247" s="169">
        <f>H247*F247</f>
        <v>26217971.659507498</v>
      </c>
    </row>
    <row r="249" spans="4:10" x14ac:dyDescent="0.2">
      <c r="J249" s="171"/>
    </row>
    <row r="251" spans="4:10" x14ac:dyDescent="0.2">
      <c r="E251" s="173"/>
    </row>
    <row r="255" spans="4:10" x14ac:dyDescent="0.2">
      <c r="G255" s="174"/>
    </row>
    <row r="257" spans="4:4" x14ac:dyDescent="0.2">
      <c r="D257" s="172"/>
    </row>
  </sheetData>
  <autoFilter ref="A6:K233" xr:uid="{00000000-0009-0000-0000-000000000000}"/>
  <mergeCells count="11">
    <mergeCell ref="F238:H238"/>
    <mergeCell ref="F243:H243"/>
    <mergeCell ref="F247:G247"/>
    <mergeCell ref="F240:H240"/>
    <mergeCell ref="A1:C1"/>
    <mergeCell ref="A4:I4"/>
    <mergeCell ref="E2:F2"/>
    <mergeCell ref="G2:H2"/>
    <mergeCell ref="E3:F3"/>
    <mergeCell ref="G3:H3"/>
    <mergeCell ref="F235:H235"/>
  </mergeCells>
  <phoneticPr fontId="19" type="noConversion"/>
  <printOptions horizontalCentered="1"/>
  <pageMargins left="0" right="0" top="0" bottom="0" header="0" footer="0"/>
  <pageSetup paperSize="9" scale="8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69"/>
  <sheetViews>
    <sheetView showOutlineSymbols="0" showWhiteSpace="0" view="pageBreakPreview" topLeftCell="A7" zoomScale="130" zoomScaleNormal="100" zoomScaleSheetLayoutView="130" workbookViewId="0">
      <selection activeCell="F7" sqref="F7"/>
    </sheetView>
  </sheetViews>
  <sheetFormatPr defaultRowHeight="14.25" x14ac:dyDescent="0.2"/>
  <cols>
    <col min="1" max="1" width="7.5" style="6" customWidth="1"/>
    <col min="2" max="2" width="10" style="6" bestFit="1" customWidth="1"/>
    <col min="3" max="3" width="10.875" style="6" customWidth="1"/>
    <col min="4" max="4" width="60" style="103" bestFit="1" customWidth="1"/>
    <col min="5" max="5" width="8" style="103" bestFit="1" customWidth="1"/>
    <col min="6" max="6" width="13" style="21" bestFit="1" customWidth="1"/>
    <col min="7" max="8" width="13" style="22" bestFit="1" customWidth="1"/>
    <col min="9" max="9" width="16.125" style="22" customWidth="1"/>
    <col min="10" max="10" width="12.25" customWidth="1"/>
  </cols>
  <sheetData>
    <row r="1" spans="1:10" ht="31.5" customHeight="1" x14ac:dyDescent="0.2">
      <c r="A1" s="181" t="s">
        <v>606</v>
      </c>
      <c r="B1" s="181"/>
      <c r="C1" s="181"/>
    </row>
    <row r="2" spans="1:10" ht="15" x14ac:dyDescent="0.25">
      <c r="A2" s="4"/>
      <c r="B2" s="4"/>
      <c r="C2" s="4"/>
      <c r="D2" s="34" t="s">
        <v>0</v>
      </c>
      <c r="E2" s="184"/>
      <c r="F2" s="184"/>
      <c r="G2" s="185" t="s">
        <v>1</v>
      </c>
      <c r="H2" s="185"/>
      <c r="I2" s="104" t="s">
        <v>2</v>
      </c>
    </row>
    <row r="3" spans="1:10" x14ac:dyDescent="0.2">
      <c r="B3" s="5"/>
      <c r="C3" s="5"/>
      <c r="D3" s="1" t="s">
        <v>3</v>
      </c>
      <c r="E3" s="186"/>
      <c r="F3" s="186"/>
      <c r="G3" s="187">
        <v>0.25</v>
      </c>
      <c r="H3" s="187"/>
      <c r="I3" s="27" t="s">
        <v>531</v>
      </c>
    </row>
    <row r="4" spans="1:10" x14ac:dyDescent="0.2">
      <c r="A4" s="182" t="s">
        <v>4</v>
      </c>
      <c r="B4" s="183"/>
      <c r="C4" s="183"/>
      <c r="D4" s="183"/>
      <c r="E4" s="183"/>
      <c r="F4" s="183"/>
      <c r="G4" s="183"/>
      <c r="H4" s="183"/>
      <c r="I4" s="183"/>
    </row>
    <row r="5" spans="1:10" s="3" customFormat="1" ht="30" x14ac:dyDescent="0.2">
      <c r="A5" s="9" t="s">
        <v>5</v>
      </c>
      <c r="B5" s="10" t="s">
        <v>6</v>
      </c>
      <c r="C5" s="9" t="s">
        <v>7</v>
      </c>
      <c r="D5" s="9" t="s">
        <v>8</v>
      </c>
      <c r="E5" s="11" t="s">
        <v>9</v>
      </c>
      <c r="F5" s="97" t="s">
        <v>10</v>
      </c>
      <c r="G5" s="28" t="s">
        <v>11</v>
      </c>
      <c r="H5" s="28" t="s">
        <v>12</v>
      </c>
      <c r="I5" s="28" t="s">
        <v>13</v>
      </c>
      <c r="J5" s="28" t="s">
        <v>710</v>
      </c>
    </row>
    <row r="6" spans="1:10" x14ac:dyDescent="0.2">
      <c r="A6" s="19"/>
      <c r="B6" s="19"/>
      <c r="C6" s="19"/>
      <c r="D6" s="20"/>
      <c r="E6" s="20"/>
      <c r="F6" s="24"/>
      <c r="G6" s="29"/>
      <c r="H6" s="29"/>
      <c r="I6" s="30">
        <f>SUM(I7:I162)</f>
        <v>31398768.454500001</v>
      </c>
      <c r="J6" s="2"/>
    </row>
    <row r="7" spans="1:10" x14ac:dyDescent="0.2">
      <c r="A7" s="12" t="s">
        <v>465</v>
      </c>
      <c r="B7" s="13" t="s">
        <v>165</v>
      </c>
      <c r="C7" s="12" t="s">
        <v>18</v>
      </c>
      <c r="D7" s="14" t="s">
        <v>166</v>
      </c>
      <c r="E7" s="15" t="s">
        <v>20</v>
      </c>
      <c r="F7" s="25">
        <v>15624</v>
      </c>
      <c r="G7" s="31">
        <v>265.79000000000002</v>
      </c>
      <c r="H7" s="31">
        <f t="shared" ref="H7:H38" si="0">G7+(G7*$G$3)</f>
        <v>332.23750000000001</v>
      </c>
      <c r="I7" s="31">
        <f t="shared" ref="I7:I38" si="1">F7*H7</f>
        <v>5190878.7</v>
      </c>
      <c r="J7" s="105">
        <f>(I7/$I$6)</f>
        <v>0.16532109237093517</v>
      </c>
    </row>
    <row r="8" spans="1:10" x14ac:dyDescent="0.2">
      <c r="A8" s="12" t="s">
        <v>470</v>
      </c>
      <c r="B8" s="13">
        <v>260662</v>
      </c>
      <c r="C8" s="12" t="s">
        <v>18</v>
      </c>
      <c r="D8" s="14" t="s">
        <v>634</v>
      </c>
      <c r="E8" s="15" t="s">
        <v>20</v>
      </c>
      <c r="F8" s="25">
        <v>7200</v>
      </c>
      <c r="G8" s="31">
        <v>149.52000000000001</v>
      </c>
      <c r="H8" s="31">
        <f t="shared" si="0"/>
        <v>186.9</v>
      </c>
      <c r="I8" s="31">
        <f t="shared" si="1"/>
        <v>1345680</v>
      </c>
      <c r="J8" s="105">
        <f t="shared" ref="J8:J65" si="2">(I8/$I$6)</f>
        <v>4.2857731886842214E-2</v>
      </c>
    </row>
    <row r="9" spans="1:10" ht="51" x14ac:dyDescent="0.2">
      <c r="A9" s="12" t="s">
        <v>462</v>
      </c>
      <c r="B9" s="47">
        <v>96369</v>
      </c>
      <c r="C9" s="51" t="s">
        <v>22</v>
      </c>
      <c r="D9" s="54" t="s">
        <v>627</v>
      </c>
      <c r="E9" s="59" t="s">
        <v>20</v>
      </c>
      <c r="F9" s="65">
        <v>4500</v>
      </c>
      <c r="G9" s="71">
        <v>229.45</v>
      </c>
      <c r="H9" s="31">
        <f t="shared" si="0"/>
        <v>286.8125</v>
      </c>
      <c r="I9" s="31">
        <f t="shared" si="1"/>
        <v>1290656.25</v>
      </c>
      <c r="J9" s="105">
        <f t="shared" si="2"/>
        <v>4.1105314428822003E-2</v>
      </c>
    </row>
    <row r="10" spans="1:10" ht="38.25" x14ac:dyDescent="0.2">
      <c r="A10" s="12" t="s">
        <v>624</v>
      </c>
      <c r="B10" s="13">
        <v>90406</v>
      </c>
      <c r="C10" s="12" t="s">
        <v>22</v>
      </c>
      <c r="D10" s="14" t="s">
        <v>679</v>
      </c>
      <c r="E10" s="15" t="s">
        <v>20</v>
      </c>
      <c r="F10" s="25">
        <v>17525.97</v>
      </c>
      <c r="G10" s="31">
        <v>50.63</v>
      </c>
      <c r="H10" s="31">
        <f t="shared" si="0"/>
        <v>63.287500000000001</v>
      </c>
      <c r="I10" s="31">
        <f t="shared" si="1"/>
        <v>1109174.8263750002</v>
      </c>
      <c r="J10" s="105">
        <f t="shared" si="2"/>
        <v>3.5325424561867991E-2</v>
      </c>
    </row>
    <row r="11" spans="1:10" ht="25.5" x14ac:dyDescent="0.2">
      <c r="A11" s="12" t="s">
        <v>467</v>
      </c>
      <c r="B11" s="47">
        <v>102253</v>
      </c>
      <c r="C11" s="51" t="s">
        <v>22</v>
      </c>
      <c r="D11" s="54" t="s">
        <v>685</v>
      </c>
      <c r="E11" s="59" t="s">
        <v>20</v>
      </c>
      <c r="F11" s="65">
        <v>780</v>
      </c>
      <c r="G11" s="71">
        <v>989.8</v>
      </c>
      <c r="H11" s="31">
        <f t="shared" si="0"/>
        <v>1237.25</v>
      </c>
      <c r="I11" s="31">
        <f t="shared" si="1"/>
        <v>965055</v>
      </c>
      <c r="J11" s="105">
        <f t="shared" si="2"/>
        <v>3.0735441149498031E-2</v>
      </c>
    </row>
    <row r="12" spans="1:10" x14ac:dyDescent="0.2">
      <c r="A12" s="12" t="s">
        <v>459</v>
      </c>
      <c r="B12" s="13" t="s">
        <v>140</v>
      </c>
      <c r="C12" s="12" t="s">
        <v>18</v>
      </c>
      <c r="D12" s="14" t="s">
        <v>141</v>
      </c>
      <c r="E12" s="15" t="s">
        <v>20</v>
      </c>
      <c r="F12" s="25">
        <v>3088.79</v>
      </c>
      <c r="G12" s="31">
        <v>239.29</v>
      </c>
      <c r="H12" s="31">
        <f t="shared" si="0"/>
        <v>299.11250000000001</v>
      </c>
      <c r="I12" s="31">
        <f t="shared" si="1"/>
        <v>923895.698875</v>
      </c>
      <c r="J12" s="105">
        <f t="shared" si="2"/>
        <v>2.9424583967801749E-2</v>
      </c>
    </row>
    <row r="13" spans="1:10" ht="25.5" x14ac:dyDescent="0.2">
      <c r="A13" s="12" t="s">
        <v>137</v>
      </c>
      <c r="B13" s="13" t="s">
        <v>138</v>
      </c>
      <c r="C13" s="12" t="s">
        <v>22</v>
      </c>
      <c r="D13" s="14" t="s">
        <v>139</v>
      </c>
      <c r="E13" s="15" t="s">
        <v>20</v>
      </c>
      <c r="F13" s="25">
        <v>3088.79</v>
      </c>
      <c r="G13" s="31">
        <v>194.36</v>
      </c>
      <c r="H13" s="31">
        <f t="shared" si="0"/>
        <v>242.95000000000002</v>
      </c>
      <c r="I13" s="31">
        <f t="shared" si="1"/>
        <v>750421.53049999999</v>
      </c>
      <c r="J13" s="105">
        <f t="shared" si="2"/>
        <v>2.3899712231944283E-2</v>
      </c>
    </row>
    <row r="14" spans="1:10" x14ac:dyDescent="0.2">
      <c r="A14" s="12" t="s">
        <v>523</v>
      </c>
      <c r="B14" s="47" t="s">
        <v>312</v>
      </c>
      <c r="C14" s="51" t="s">
        <v>18</v>
      </c>
      <c r="D14" s="54" t="s">
        <v>313</v>
      </c>
      <c r="E14" s="59" t="s">
        <v>87</v>
      </c>
      <c r="F14" s="65">
        <v>956</v>
      </c>
      <c r="G14" s="71">
        <v>596.6</v>
      </c>
      <c r="H14" s="31">
        <f t="shared" si="0"/>
        <v>745.75</v>
      </c>
      <c r="I14" s="31">
        <f t="shared" si="1"/>
        <v>712937</v>
      </c>
      <c r="J14" s="105">
        <f t="shared" si="2"/>
        <v>2.2705890552144361E-2</v>
      </c>
    </row>
    <row r="15" spans="1:10" ht="51" x14ac:dyDescent="0.2">
      <c r="A15" s="12" t="s">
        <v>463</v>
      </c>
      <c r="B15" s="13">
        <v>87788</v>
      </c>
      <c r="C15" s="12" t="s">
        <v>22</v>
      </c>
      <c r="D15" s="14" t="s">
        <v>628</v>
      </c>
      <c r="E15" s="15" t="s">
        <v>20</v>
      </c>
      <c r="F15" s="25">
        <v>5223</v>
      </c>
      <c r="G15" s="31">
        <v>105.75</v>
      </c>
      <c r="H15" s="31">
        <f t="shared" si="0"/>
        <v>132.1875</v>
      </c>
      <c r="I15" s="31">
        <f t="shared" si="1"/>
        <v>690415.3125</v>
      </c>
      <c r="J15" s="105">
        <f t="shared" si="2"/>
        <v>2.1988611225325024E-2</v>
      </c>
    </row>
    <row r="16" spans="1:10" x14ac:dyDescent="0.2">
      <c r="A16" s="12" t="s">
        <v>521</v>
      </c>
      <c r="B16" s="13">
        <v>171532</v>
      </c>
      <c r="C16" s="12" t="s">
        <v>18</v>
      </c>
      <c r="D16" s="14" t="s">
        <v>649</v>
      </c>
      <c r="E16" s="15" t="s">
        <v>38</v>
      </c>
      <c r="F16" s="25">
        <v>1260</v>
      </c>
      <c r="G16" s="31">
        <v>412.51</v>
      </c>
      <c r="H16" s="31">
        <f t="shared" si="0"/>
        <v>515.63750000000005</v>
      </c>
      <c r="I16" s="31">
        <f t="shared" si="1"/>
        <v>649703.25</v>
      </c>
      <c r="J16" s="105">
        <f t="shared" si="2"/>
        <v>2.0691997870600748E-2</v>
      </c>
    </row>
    <row r="17" spans="1:10" ht="38.25" x14ac:dyDescent="0.2">
      <c r="A17" s="12" t="s">
        <v>494</v>
      </c>
      <c r="B17" s="47">
        <v>92986</v>
      </c>
      <c r="C17" s="51" t="s">
        <v>22</v>
      </c>
      <c r="D17" s="54" t="s">
        <v>682</v>
      </c>
      <c r="E17" s="59" t="s">
        <v>183</v>
      </c>
      <c r="F17" s="65">
        <v>12000</v>
      </c>
      <c r="G17" s="71">
        <v>43.1</v>
      </c>
      <c r="H17" s="31">
        <f t="shared" si="0"/>
        <v>53.875</v>
      </c>
      <c r="I17" s="31">
        <f t="shared" si="1"/>
        <v>646500</v>
      </c>
      <c r="J17" s="105">
        <f t="shared" si="2"/>
        <v>2.0589979538109721E-2</v>
      </c>
    </row>
    <row r="18" spans="1:10" ht="38.25" x14ac:dyDescent="0.2">
      <c r="A18" s="12" t="s">
        <v>625</v>
      </c>
      <c r="B18" s="13">
        <v>87414</v>
      </c>
      <c r="C18" s="12" t="s">
        <v>22</v>
      </c>
      <c r="D18" s="14" t="s">
        <v>700</v>
      </c>
      <c r="E18" s="15" t="s">
        <v>20</v>
      </c>
      <c r="F18" s="25">
        <v>17525.97</v>
      </c>
      <c r="G18" s="31">
        <v>28.82</v>
      </c>
      <c r="H18" s="31">
        <f t="shared" si="0"/>
        <v>36.024999999999999</v>
      </c>
      <c r="I18" s="31">
        <f t="shared" si="1"/>
        <v>631373.06925000006</v>
      </c>
      <c r="J18" s="105">
        <f t="shared" si="2"/>
        <v>2.0108211255639649E-2</v>
      </c>
    </row>
    <row r="19" spans="1:10" x14ac:dyDescent="0.2">
      <c r="A19" s="12" t="s">
        <v>457</v>
      </c>
      <c r="B19" s="98" t="s">
        <v>620</v>
      </c>
      <c r="C19" s="12" t="s">
        <v>18</v>
      </c>
      <c r="D19" s="14" t="s">
        <v>621</v>
      </c>
      <c r="E19" s="15" t="s">
        <v>20</v>
      </c>
      <c r="F19" s="25">
        <v>15624</v>
      </c>
      <c r="G19" s="31">
        <v>32.32</v>
      </c>
      <c r="H19" s="31">
        <f t="shared" si="0"/>
        <v>40.4</v>
      </c>
      <c r="I19" s="31">
        <f t="shared" si="1"/>
        <v>631209.6</v>
      </c>
      <c r="J19" s="105">
        <f t="shared" si="2"/>
        <v>2.0103005024374974E-2</v>
      </c>
    </row>
    <row r="20" spans="1:10" ht="25.5" x14ac:dyDescent="0.2">
      <c r="A20" s="12" t="s">
        <v>544</v>
      </c>
      <c r="B20" s="48" t="s">
        <v>368</v>
      </c>
      <c r="C20" s="51" t="s">
        <v>36</v>
      </c>
      <c r="D20" s="54" t="s">
        <v>367</v>
      </c>
      <c r="E20" s="60" t="s">
        <v>20</v>
      </c>
      <c r="F20" s="66">
        <v>2660.55</v>
      </c>
      <c r="G20" s="72">
        <v>265.93</v>
      </c>
      <c r="H20" s="31">
        <f t="shared" si="0"/>
        <v>332.41250000000002</v>
      </c>
      <c r="I20" s="31">
        <f t="shared" si="1"/>
        <v>884400.07687500014</v>
      </c>
      <c r="J20" s="105">
        <f t="shared" si="2"/>
        <v>2.8166712275883861E-2</v>
      </c>
    </row>
    <row r="21" spans="1:10" x14ac:dyDescent="0.2">
      <c r="A21" s="12" t="s">
        <v>592</v>
      </c>
      <c r="B21" s="16" t="s">
        <v>360</v>
      </c>
      <c r="C21" s="16" t="s">
        <v>340</v>
      </c>
      <c r="D21" s="17" t="s">
        <v>359</v>
      </c>
      <c r="E21" s="16" t="s">
        <v>65</v>
      </c>
      <c r="F21" s="18">
        <v>68.53</v>
      </c>
      <c r="G21" s="32">
        <v>11309.81</v>
      </c>
      <c r="H21" s="69">
        <f t="shared" si="0"/>
        <v>14137.262499999999</v>
      </c>
      <c r="I21" s="69">
        <f t="shared" si="1"/>
        <v>968826.59912499995</v>
      </c>
      <c r="J21" s="105">
        <f t="shared" si="2"/>
        <v>3.0855560482537011E-2</v>
      </c>
    </row>
    <row r="22" spans="1:10" x14ac:dyDescent="0.2">
      <c r="A22" s="12" t="s">
        <v>527</v>
      </c>
      <c r="B22" s="13" t="s">
        <v>320</v>
      </c>
      <c r="C22" s="12" t="s">
        <v>18</v>
      </c>
      <c r="D22" s="14" t="s">
        <v>321</v>
      </c>
      <c r="E22" s="15" t="s">
        <v>87</v>
      </c>
      <c r="F22" s="25">
        <v>1600</v>
      </c>
      <c r="G22" s="31">
        <v>274.92</v>
      </c>
      <c r="H22" s="31">
        <f t="shared" si="0"/>
        <v>343.65000000000003</v>
      </c>
      <c r="I22" s="31">
        <f t="shared" si="1"/>
        <v>549840</v>
      </c>
      <c r="J22" s="105">
        <f t="shared" si="2"/>
        <v>1.7511514848003479E-2</v>
      </c>
    </row>
    <row r="23" spans="1:10" ht="25.5" x14ac:dyDescent="0.2">
      <c r="A23" s="12" t="s">
        <v>469</v>
      </c>
      <c r="B23" s="13" t="s">
        <v>171</v>
      </c>
      <c r="C23" s="12" t="s">
        <v>22</v>
      </c>
      <c r="D23" s="14" t="s">
        <v>172</v>
      </c>
      <c r="E23" s="15" t="s">
        <v>20</v>
      </c>
      <c r="F23" s="25">
        <v>16821.32</v>
      </c>
      <c r="G23" s="31">
        <v>28.14</v>
      </c>
      <c r="H23" s="31">
        <f t="shared" si="0"/>
        <v>35.174999999999997</v>
      </c>
      <c r="I23" s="31">
        <f t="shared" si="1"/>
        <v>591689.93099999998</v>
      </c>
      <c r="J23" s="105">
        <f t="shared" si="2"/>
        <v>1.884436747439374E-2</v>
      </c>
    </row>
    <row r="24" spans="1:10" ht="38.25" x14ac:dyDescent="0.2">
      <c r="A24" s="12" t="s">
        <v>556</v>
      </c>
      <c r="B24" s="44" t="s">
        <v>397</v>
      </c>
      <c r="C24" s="12" t="s">
        <v>22</v>
      </c>
      <c r="D24" s="14" t="s">
        <v>396</v>
      </c>
      <c r="E24" s="56" t="s">
        <v>65</v>
      </c>
      <c r="F24" s="62">
        <v>95.65</v>
      </c>
      <c r="G24" s="68">
        <v>4337.97</v>
      </c>
      <c r="H24" s="31">
        <f t="shared" si="0"/>
        <v>5422.4625000000005</v>
      </c>
      <c r="I24" s="31">
        <f t="shared" si="1"/>
        <v>518658.53812500008</v>
      </c>
      <c r="J24" s="105">
        <f t="shared" si="2"/>
        <v>1.6518435711151819E-2</v>
      </c>
    </row>
    <row r="25" spans="1:10" ht="38.25" x14ac:dyDescent="0.2">
      <c r="A25" s="12" t="s">
        <v>460</v>
      </c>
      <c r="B25" s="13">
        <v>98547</v>
      </c>
      <c r="C25" s="12" t="s">
        <v>22</v>
      </c>
      <c r="D25" s="14" t="s">
        <v>622</v>
      </c>
      <c r="E25" s="15" t="s">
        <v>20</v>
      </c>
      <c r="F25" s="25">
        <v>1880</v>
      </c>
      <c r="G25" s="31">
        <v>218.81</v>
      </c>
      <c r="H25" s="31">
        <f t="shared" si="0"/>
        <v>273.51249999999999</v>
      </c>
      <c r="I25" s="31">
        <f t="shared" si="1"/>
        <v>514203.5</v>
      </c>
      <c r="J25" s="105">
        <f t="shared" si="2"/>
        <v>1.6376549951159166E-2</v>
      </c>
    </row>
    <row r="26" spans="1:10" ht="25.5" x14ac:dyDescent="0.2">
      <c r="A26" s="12" t="s">
        <v>68</v>
      </c>
      <c r="B26" s="13" t="s">
        <v>69</v>
      </c>
      <c r="C26" s="12" t="s">
        <v>22</v>
      </c>
      <c r="D26" s="14" t="s">
        <v>70</v>
      </c>
      <c r="E26" s="15" t="s">
        <v>71</v>
      </c>
      <c r="F26" s="25">
        <v>2640</v>
      </c>
      <c r="G26" s="31">
        <v>149.21</v>
      </c>
      <c r="H26" s="31">
        <f t="shared" si="0"/>
        <v>186.51250000000002</v>
      </c>
      <c r="I26" s="31">
        <f t="shared" si="1"/>
        <v>492393.00000000006</v>
      </c>
      <c r="J26" s="105">
        <f t="shared" si="2"/>
        <v>1.5681920796146113E-2</v>
      </c>
    </row>
    <row r="27" spans="1:10" ht="38.25" x14ac:dyDescent="0.2">
      <c r="A27" s="12" t="s">
        <v>657</v>
      </c>
      <c r="B27" s="13">
        <v>88494</v>
      </c>
      <c r="C27" s="12" t="s">
        <v>22</v>
      </c>
      <c r="D27" s="14" t="s">
        <v>656</v>
      </c>
      <c r="E27" s="15" t="s">
        <v>20</v>
      </c>
      <c r="F27" s="25">
        <v>17525.97</v>
      </c>
      <c r="G27" s="31">
        <v>20.88</v>
      </c>
      <c r="H27" s="31">
        <f t="shared" si="0"/>
        <v>26.099999999999998</v>
      </c>
      <c r="I27" s="31">
        <f t="shared" si="1"/>
        <v>457427.81699999998</v>
      </c>
      <c r="J27" s="105">
        <f t="shared" si="2"/>
        <v>1.4568336260158079E-2</v>
      </c>
    </row>
    <row r="28" spans="1:10" ht="38.25" x14ac:dyDescent="0.2">
      <c r="A28" s="12" t="s">
        <v>148</v>
      </c>
      <c r="B28" s="13">
        <v>87886</v>
      </c>
      <c r="C28" s="12" t="s">
        <v>22</v>
      </c>
      <c r="D28" s="14" t="s">
        <v>623</v>
      </c>
      <c r="E28" s="15" t="s">
        <v>20</v>
      </c>
      <c r="F28" s="25">
        <v>17525.97</v>
      </c>
      <c r="G28" s="31">
        <v>18.420000000000002</v>
      </c>
      <c r="H28" s="31">
        <f t="shared" si="0"/>
        <v>23.025000000000002</v>
      </c>
      <c r="I28" s="31">
        <f t="shared" si="1"/>
        <v>403535.45925000007</v>
      </c>
      <c r="J28" s="105">
        <f t="shared" si="2"/>
        <v>1.285195181571417E-2</v>
      </c>
    </row>
    <row r="29" spans="1:10" ht="25.5" x14ac:dyDescent="0.2">
      <c r="A29" s="12" t="s">
        <v>431</v>
      </c>
      <c r="B29" s="13" t="s">
        <v>72</v>
      </c>
      <c r="C29" s="12" t="s">
        <v>22</v>
      </c>
      <c r="D29" s="14" t="s">
        <v>73</v>
      </c>
      <c r="E29" s="15" t="s">
        <v>71</v>
      </c>
      <c r="F29" s="25">
        <v>2640</v>
      </c>
      <c r="G29" s="31">
        <v>119.5</v>
      </c>
      <c r="H29" s="31">
        <f t="shared" si="0"/>
        <v>149.375</v>
      </c>
      <c r="I29" s="31">
        <f t="shared" si="1"/>
        <v>394350</v>
      </c>
      <c r="J29" s="105">
        <f t="shared" si="2"/>
        <v>1.2559409792503586E-2</v>
      </c>
    </row>
    <row r="30" spans="1:10" ht="25.5" x14ac:dyDescent="0.2">
      <c r="A30" s="12" t="s">
        <v>659</v>
      </c>
      <c r="B30" s="13">
        <v>88488</v>
      </c>
      <c r="C30" s="12" t="s">
        <v>22</v>
      </c>
      <c r="D30" s="14" t="s">
        <v>394</v>
      </c>
      <c r="E30" s="15" t="s">
        <v>20</v>
      </c>
      <c r="F30" s="25">
        <v>17525.97</v>
      </c>
      <c r="G30" s="31">
        <v>16.559999999999999</v>
      </c>
      <c r="H30" s="31">
        <f t="shared" si="0"/>
        <v>20.7</v>
      </c>
      <c r="I30" s="31">
        <f t="shared" si="1"/>
        <v>362787.57900000003</v>
      </c>
      <c r="J30" s="105">
        <f t="shared" si="2"/>
        <v>1.1554197723573649E-2</v>
      </c>
    </row>
    <row r="31" spans="1:10" s="99" customFormat="1" ht="38.25" x14ac:dyDescent="0.2">
      <c r="A31" s="12" t="s">
        <v>653</v>
      </c>
      <c r="B31" s="13">
        <v>88424</v>
      </c>
      <c r="C31" s="12" t="s">
        <v>22</v>
      </c>
      <c r="D31" s="14" t="s">
        <v>655</v>
      </c>
      <c r="E31" s="15" t="s">
        <v>20</v>
      </c>
      <c r="F31" s="25">
        <v>9663</v>
      </c>
      <c r="G31" s="31">
        <v>27.92</v>
      </c>
      <c r="H31" s="31">
        <f t="shared" si="0"/>
        <v>34.900000000000006</v>
      </c>
      <c r="I31" s="31">
        <f t="shared" si="1"/>
        <v>337238.70000000007</v>
      </c>
      <c r="J31" s="105">
        <f t="shared" si="2"/>
        <v>1.0740507242782249E-2</v>
      </c>
    </row>
    <row r="32" spans="1:10" s="99" customFormat="1" x14ac:dyDescent="0.2">
      <c r="A32" s="12" t="s">
        <v>528</v>
      </c>
      <c r="B32" s="13" t="s">
        <v>322</v>
      </c>
      <c r="C32" s="12" t="s">
        <v>18</v>
      </c>
      <c r="D32" s="14" t="s">
        <v>711</v>
      </c>
      <c r="E32" s="15" t="s">
        <v>87</v>
      </c>
      <c r="F32" s="25">
        <v>480</v>
      </c>
      <c r="G32" s="31">
        <v>551.01</v>
      </c>
      <c r="H32" s="31">
        <f t="shared" si="0"/>
        <v>688.76250000000005</v>
      </c>
      <c r="I32" s="31">
        <f t="shared" si="1"/>
        <v>330606</v>
      </c>
      <c r="J32" s="105">
        <f t="shared" si="2"/>
        <v>1.0529266473590568E-2</v>
      </c>
    </row>
    <row r="33" spans="1:10" s="99" customFormat="1" ht="25.5" x14ac:dyDescent="0.2">
      <c r="A33" s="12" t="s">
        <v>195</v>
      </c>
      <c r="B33" s="13" t="s">
        <v>196</v>
      </c>
      <c r="C33" s="12" t="s">
        <v>22</v>
      </c>
      <c r="D33" s="14" t="s">
        <v>197</v>
      </c>
      <c r="E33" s="15" t="s">
        <v>20</v>
      </c>
      <c r="F33" s="25">
        <v>518.64</v>
      </c>
      <c r="G33" s="31">
        <v>506.37</v>
      </c>
      <c r="H33" s="31">
        <f t="shared" si="0"/>
        <v>632.96249999999998</v>
      </c>
      <c r="I33" s="31">
        <f t="shared" si="1"/>
        <v>328279.67099999997</v>
      </c>
      <c r="J33" s="105">
        <f t="shared" si="2"/>
        <v>1.0455176656871448E-2</v>
      </c>
    </row>
    <row r="34" spans="1:10" s="99" customFormat="1" x14ac:dyDescent="0.2">
      <c r="A34" s="12" t="s">
        <v>456</v>
      </c>
      <c r="B34" s="13" t="s">
        <v>129</v>
      </c>
      <c r="C34" s="12" t="s">
        <v>18</v>
      </c>
      <c r="D34" s="14" t="s">
        <v>130</v>
      </c>
      <c r="E34" s="15" t="s">
        <v>20</v>
      </c>
      <c r="F34" s="25">
        <v>8928</v>
      </c>
      <c r="G34" s="31">
        <v>27.7</v>
      </c>
      <c r="H34" s="31">
        <f t="shared" si="0"/>
        <v>34.625</v>
      </c>
      <c r="I34" s="31">
        <f t="shared" si="1"/>
        <v>309132</v>
      </c>
      <c r="J34" s="105">
        <f t="shared" si="2"/>
        <v>9.8453542994198524E-3</v>
      </c>
    </row>
    <row r="35" spans="1:10" x14ac:dyDescent="0.2">
      <c r="A35" s="12" t="s">
        <v>82</v>
      </c>
      <c r="B35" s="98" t="s">
        <v>611</v>
      </c>
      <c r="C35" s="12" t="s">
        <v>18</v>
      </c>
      <c r="D35" s="14" t="s">
        <v>102</v>
      </c>
      <c r="E35" s="15" t="s">
        <v>20</v>
      </c>
      <c r="F35" s="25">
        <v>34847.279999999999</v>
      </c>
      <c r="G35" s="31">
        <v>6.97</v>
      </c>
      <c r="H35" s="31">
        <f t="shared" si="0"/>
        <v>8.7125000000000004</v>
      </c>
      <c r="I35" s="31">
        <f t="shared" si="1"/>
        <v>303606.92700000003</v>
      </c>
      <c r="J35" s="105">
        <f t="shared" si="2"/>
        <v>9.669389659023005E-3</v>
      </c>
    </row>
    <row r="36" spans="1:10" ht="38.25" x14ac:dyDescent="0.2">
      <c r="A36" s="12" t="s">
        <v>535</v>
      </c>
      <c r="B36" s="44">
        <v>97063</v>
      </c>
      <c r="C36" s="12" t="s">
        <v>22</v>
      </c>
      <c r="D36" s="14" t="s">
        <v>410</v>
      </c>
      <c r="E36" s="56" t="s">
        <v>20</v>
      </c>
      <c r="F36" s="62">
        <v>18204</v>
      </c>
      <c r="G36" s="68">
        <v>17.82</v>
      </c>
      <c r="H36" s="31">
        <f t="shared" si="0"/>
        <v>22.274999999999999</v>
      </c>
      <c r="I36" s="31">
        <f t="shared" si="1"/>
        <v>405494.1</v>
      </c>
      <c r="J36" s="105">
        <f t="shared" si="2"/>
        <v>1.2914331356263289E-2</v>
      </c>
    </row>
    <row r="37" spans="1:10" ht="51" x14ac:dyDescent="0.2">
      <c r="A37" s="12" t="s">
        <v>188</v>
      </c>
      <c r="B37" s="13">
        <v>90791</v>
      </c>
      <c r="C37" s="12" t="s">
        <v>22</v>
      </c>
      <c r="D37" s="14" t="s">
        <v>637</v>
      </c>
      <c r="E37" s="15" t="s">
        <v>38</v>
      </c>
      <c r="F37" s="25">
        <v>215</v>
      </c>
      <c r="G37" s="31">
        <v>1085.47</v>
      </c>
      <c r="H37" s="31">
        <f t="shared" si="0"/>
        <v>1356.8375000000001</v>
      </c>
      <c r="I37" s="31">
        <f t="shared" si="1"/>
        <v>291720.0625</v>
      </c>
      <c r="J37" s="105">
        <f t="shared" si="2"/>
        <v>9.2908122470705158E-3</v>
      </c>
    </row>
    <row r="38" spans="1:10" ht="25.5" x14ac:dyDescent="0.2">
      <c r="A38" s="12" t="s">
        <v>449</v>
      </c>
      <c r="B38" s="13" t="s">
        <v>115</v>
      </c>
      <c r="C38" s="12" t="s">
        <v>36</v>
      </c>
      <c r="D38" s="14" t="s">
        <v>116</v>
      </c>
      <c r="E38" s="15" t="s">
        <v>38</v>
      </c>
      <c r="F38" s="25">
        <v>10</v>
      </c>
      <c r="G38" s="31">
        <v>22000</v>
      </c>
      <c r="H38" s="31">
        <f t="shared" si="0"/>
        <v>27500</v>
      </c>
      <c r="I38" s="31">
        <f t="shared" si="1"/>
        <v>275000</v>
      </c>
      <c r="J38" s="105">
        <f t="shared" si="2"/>
        <v>8.7583052946329058E-3</v>
      </c>
    </row>
    <row r="39" spans="1:10" ht="38.25" x14ac:dyDescent="0.2">
      <c r="A39" s="12" t="s">
        <v>235</v>
      </c>
      <c r="B39" s="13" t="s">
        <v>236</v>
      </c>
      <c r="C39" s="12" t="s">
        <v>36</v>
      </c>
      <c r="D39" s="14" t="s">
        <v>237</v>
      </c>
      <c r="E39" s="15" t="s">
        <v>38</v>
      </c>
      <c r="F39" s="25">
        <v>8</v>
      </c>
      <c r="G39" s="31">
        <v>24966.52</v>
      </c>
      <c r="H39" s="31">
        <f t="shared" ref="H39:H70" si="3">G39+(G39*$G$3)</f>
        <v>31208.15</v>
      </c>
      <c r="I39" s="31">
        <f t="shared" ref="I39:I70" si="4">F39*H39</f>
        <v>249665.2</v>
      </c>
      <c r="J39" s="105">
        <f t="shared" si="2"/>
        <v>7.9514328838021214E-3</v>
      </c>
    </row>
    <row r="40" spans="1:10" ht="38.25" x14ac:dyDescent="0.2">
      <c r="A40" s="12" t="s">
        <v>495</v>
      </c>
      <c r="B40" s="13">
        <v>91927</v>
      </c>
      <c r="C40" s="12" t="s">
        <v>22</v>
      </c>
      <c r="D40" s="14" t="s">
        <v>680</v>
      </c>
      <c r="E40" s="15" t="s">
        <v>183</v>
      </c>
      <c r="F40" s="25">
        <v>36000</v>
      </c>
      <c r="G40" s="31">
        <v>5.33</v>
      </c>
      <c r="H40" s="31">
        <f t="shared" si="3"/>
        <v>6.6624999999999996</v>
      </c>
      <c r="I40" s="31">
        <f t="shared" si="4"/>
        <v>239850</v>
      </c>
      <c r="J40" s="105">
        <f t="shared" si="2"/>
        <v>7.6388346360643719E-3</v>
      </c>
    </row>
    <row r="41" spans="1:10" s="99" customFormat="1" x14ac:dyDescent="0.2">
      <c r="A41" s="12" t="s">
        <v>415</v>
      </c>
      <c r="B41" s="13">
        <v>98459</v>
      </c>
      <c r="C41" s="12" t="s">
        <v>22</v>
      </c>
      <c r="D41" s="14" t="s">
        <v>675</v>
      </c>
      <c r="E41" s="15" t="s">
        <v>20</v>
      </c>
      <c r="F41" s="25">
        <v>2520</v>
      </c>
      <c r="G41" s="31">
        <v>91.7</v>
      </c>
      <c r="H41" s="31">
        <f t="shared" si="3"/>
        <v>114.625</v>
      </c>
      <c r="I41" s="31">
        <f t="shared" si="4"/>
        <v>288855</v>
      </c>
      <c r="J41" s="105">
        <f t="shared" si="2"/>
        <v>9.1995646395679562E-3</v>
      </c>
    </row>
    <row r="42" spans="1:10" ht="38.25" x14ac:dyDescent="0.2">
      <c r="A42" s="12" t="s">
        <v>652</v>
      </c>
      <c r="B42" s="13">
        <v>96126</v>
      </c>
      <c r="C42" s="12" t="s">
        <v>22</v>
      </c>
      <c r="D42" s="14" t="s">
        <v>654</v>
      </c>
      <c r="E42" s="15" t="s">
        <v>20</v>
      </c>
      <c r="F42" s="25">
        <v>9663</v>
      </c>
      <c r="G42" s="31">
        <v>16.760000000000002</v>
      </c>
      <c r="H42" s="31">
        <f t="shared" si="3"/>
        <v>20.950000000000003</v>
      </c>
      <c r="I42" s="31">
        <f t="shared" si="4"/>
        <v>202439.85000000003</v>
      </c>
      <c r="J42" s="105">
        <f t="shared" si="2"/>
        <v>6.4473818549079685E-3</v>
      </c>
    </row>
    <row r="43" spans="1:10" x14ac:dyDescent="0.2">
      <c r="A43" s="12" t="s">
        <v>436</v>
      </c>
      <c r="B43" s="13" t="s">
        <v>88</v>
      </c>
      <c r="C43" s="12" t="s">
        <v>18</v>
      </c>
      <c r="D43" s="14" t="s">
        <v>89</v>
      </c>
      <c r="E43" s="15" t="s">
        <v>20</v>
      </c>
      <c r="F43" s="25">
        <v>5256.2599999999993</v>
      </c>
      <c r="G43" s="31">
        <v>29.98</v>
      </c>
      <c r="H43" s="31">
        <f t="shared" si="3"/>
        <v>37.475000000000001</v>
      </c>
      <c r="I43" s="31">
        <f t="shared" si="4"/>
        <v>196978.34349999999</v>
      </c>
      <c r="J43" s="105">
        <f t="shared" si="2"/>
        <v>6.2734417047420688E-3</v>
      </c>
    </row>
    <row r="44" spans="1:10" ht="38.25" x14ac:dyDescent="0.2">
      <c r="A44" s="12" t="s">
        <v>562</v>
      </c>
      <c r="B44" s="44" t="s">
        <v>390</v>
      </c>
      <c r="C44" s="12" t="s">
        <v>22</v>
      </c>
      <c r="D44" s="14" t="s">
        <v>389</v>
      </c>
      <c r="E44" s="56" t="s">
        <v>20</v>
      </c>
      <c r="F44" s="62">
        <v>1197.32</v>
      </c>
      <c r="G44" s="68">
        <v>129.49</v>
      </c>
      <c r="H44" s="31">
        <f t="shared" si="3"/>
        <v>161.86250000000001</v>
      </c>
      <c r="I44" s="31">
        <f t="shared" si="4"/>
        <v>193801.20850000001</v>
      </c>
      <c r="J44" s="105">
        <f t="shared" si="2"/>
        <v>6.1722550927702027E-3</v>
      </c>
    </row>
    <row r="45" spans="1:10" ht="25.5" x14ac:dyDescent="0.2">
      <c r="A45" s="12" t="s">
        <v>664</v>
      </c>
      <c r="B45" s="13">
        <v>88497</v>
      </c>
      <c r="C45" s="12" t="s">
        <v>22</v>
      </c>
      <c r="D45" s="14" t="s">
        <v>698</v>
      </c>
      <c r="E45" s="15" t="s">
        <v>20</v>
      </c>
      <c r="F45" s="25">
        <v>8705.5499999999993</v>
      </c>
      <c r="G45" s="31">
        <v>17.23</v>
      </c>
      <c r="H45" s="31">
        <f t="shared" si="3"/>
        <v>21.537500000000001</v>
      </c>
      <c r="I45" s="31">
        <f t="shared" si="4"/>
        <v>187495.78312499999</v>
      </c>
      <c r="J45" s="105">
        <f t="shared" si="2"/>
        <v>5.9714374911455648E-3</v>
      </c>
    </row>
    <row r="46" spans="1:10" ht="25.5" x14ac:dyDescent="0.2">
      <c r="A46" s="12" t="s">
        <v>448</v>
      </c>
      <c r="B46" s="98">
        <v>97621</v>
      </c>
      <c r="C46" s="12" t="s">
        <v>22</v>
      </c>
      <c r="D46" s="14" t="s">
        <v>616</v>
      </c>
      <c r="E46" s="15" t="s">
        <v>65</v>
      </c>
      <c r="F46" s="25">
        <v>2256</v>
      </c>
      <c r="G46" s="31">
        <v>59.39</v>
      </c>
      <c r="H46" s="31">
        <f t="shared" si="3"/>
        <v>74.237499999999997</v>
      </c>
      <c r="I46" s="31">
        <f t="shared" si="4"/>
        <v>167479.79999999999</v>
      </c>
      <c r="J46" s="105">
        <f t="shared" si="2"/>
        <v>5.3339607966693091E-3</v>
      </c>
    </row>
    <row r="47" spans="1:10" ht="38.25" x14ac:dyDescent="0.2">
      <c r="A47" s="16" t="s">
        <v>177</v>
      </c>
      <c r="B47" s="45">
        <v>104611</v>
      </c>
      <c r="C47" s="12" t="s">
        <v>22</v>
      </c>
      <c r="D47" s="17" t="s">
        <v>635</v>
      </c>
      <c r="E47" s="15" t="s">
        <v>20</v>
      </c>
      <c r="F47" s="25">
        <v>1200</v>
      </c>
      <c r="G47" s="31">
        <v>104.51</v>
      </c>
      <c r="H47" s="31">
        <f t="shared" si="3"/>
        <v>130.63750000000002</v>
      </c>
      <c r="I47" s="31">
        <f t="shared" si="4"/>
        <v>156765.00000000003</v>
      </c>
      <c r="J47" s="105">
        <f t="shared" si="2"/>
        <v>4.9927117436841008E-3</v>
      </c>
    </row>
    <row r="48" spans="1:10" ht="25.5" x14ac:dyDescent="0.2">
      <c r="A48" s="12" t="s">
        <v>666</v>
      </c>
      <c r="B48" s="13">
        <v>88489</v>
      </c>
      <c r="C48" s="12" t="s">
        <v>22</v>
      </c>
      <c r="D48" s="14" t="s">
        <v>697</v>
      </c>
      <c r="E48" s="15" t="s">
        <v>20</v>
      </c>
      <c r="F48" s="25">
        <v>8705.5499999999993</v>
      </c>
      <c r="G48" s="31">
        <v>14.18</v>
      </c>
      <c r="H48" s="31">
        <f t="shared" si="3"/>
        <v>17.725000000000001</v>
      </c>
      <c r="I48" s="31">
        <f t="shared" si="4"/>
        <v>154305.87375</v>
      </c>
      <c r="J48" s="105">
        <f t="shared" si="2"/>
        <v>4.9143925493002972E-3</v>
      </c>
    </row>
    <row r="49" spans="1:10" ht="25.5" x14ac:dyDescent="0.2">
      <c r="A49" s="12" t="s">
        <v>428</v>
      </c>
      <c r="B49" s="13" t="s">
        <v>58</v>
      </c>
      <c r="C49" s="106" t="s">
        <v>18</v>
      </c>
      <c r="D49" s="14" t="s">
        <v>610</v>
      </c>
      <c r="E49" s="15" t="s">
        <v>20</v>
      </c>
      <c r="F49" s="25">
        <v>3200</v>
      </c>
      <c r="G49" s="31">
        <v>38.43</v>
      </c>
      <c r="H49" s="31">
        <f t="shared" si="3"/>
        <v>48.037500000000001</v>
      </c>
      <c r="I49" s="31">
        <f t="shared" si="4"/>
        <v>153720</v>
      </c>
      <c r="J49" s="105">
        <f t="shared" si="2"/>
        <v>4.8957334177853465E-3</v>
      </c>
    </row>
    <row r="50" spans="1:10" ht="25.5" x14ac:dyDescent="0.2">
      <c r="A50" s="12" t="s">
        <v>461</v>
      </c>
      <c r="B50" s="13">
        <v>98565</v>
      </c>
      <c r="C50" s="12" t="s">
        <v>22</v>
      </c>
      <c r="D50" s="14" t="s">
        <v>387</v>
      </c>
      <c r="E50" s="15" t="s">
        <v>20</v>
      </c>
      <c r="F50" s="25">
        <v>3077.32</v>
      </c>
      <c r="G50" s="31">
        <v>63.58</v>
      </c>
      <c r="H50" s="31">
        <f t="shared" si="3"/>
        <v>79.474999999999994</v>
      </c>
      <c r="I50" s="31">
        <f t="shared" si="4"/>
        <v>244570.00699999998</v>
      </c>
      <c r="J50" s="105">
        <f t="shared" si="2"/>
        <v>7.7891592262418416E-3</v>
      </c>
    </row>
    <row r="51" spans="1:10" x14ac:dyDescent="0.2">
      <c r="A51" s="12" t="s">
        <v>538</v>
      </c>
      <c r="B51" s="16" t="s">
        <v>406</v>
      </c>
      <c r="C51" s="12" t="s">
        <v>22</v>
      </c>
      <c r="D51" s="17" t="s">
        <v>405</v>
      </c>
      <c r="E51" s="16" t="s">
        <v>45</v>
      </c>
      <c r="F51" s="18">
        <v>380</v>
      </c>
      <c r="G51" s="32">
        <v>312.19</v>
      </c>
      <c r="H51" s="69">
        <f t="shared" si="3"/>
        <v>390.23750000000001</v>
      </c>
      <c r="I51" s="69">
        <f t="shared" si="4"/>
        <v>148290.25</v>
      </c>
      <c r="J51" s="105">
        <f t="shared" si="2"/>
        <v>4.7228046607906806E-3</v>
      </c>
    </row>
    <row r="52" spans="1:10" ht="25.5" x14ac:dyDescent="0.2">
      <c r="A52" s="12" t="s">
        <v>596</v>
      </c>
      <c r="B52" s="44" t="s">
        <v>353</v>
      </c>
      <c r="C52" s="12" t="s">
        <v>22</v>
      </c>
      <c r="D52" s="14" t="s">
        <v>352</v>
      </c>
      <c r="E52" s="56" t="s">
        <v>20</v>
      </c>
      <c r="F52" s="62">
        <v>40530.47</v>
      </c>
      <c r="G52" s="68">
        <v>5</v>
      </c>
      <c r="H52" s="31">
        <f t="shared" si="3"/>
        <v>6.25</v>
      </c>
      <c r="I52" s="31">
        <f t="shared" si="4"/>
        <v>253315.4375</v>
      </c>
      <c r="J52" s="105">
        <f t="shared" si="2"/>
        <v>8.0676870453400031E-3</v>
      </c>
    </row>
    <row r="53" spans="1:10" x14ac:dyDescent="0.2">
      <c r="A53" s="12" t="s">
        <v>552</v>
      </c>
      <c r="B53" s="98" t="s">
        <v>663</v>
      </c>
      <c r="C53" s="12" t="s">
        <v>18</v>
      </c>
      <c r="D53" s="14" t="s">
        <v>669</v>
      </c>
      <c r="E53" s="56" t="s">
        <v>339</v>
      </c>
      <c r="F53" s="62">
        <v>2100.15</v>
      </c>
      <c r="G53" s="68">
        <v>111.23</v>
      </c>
      <c r="H53" s="31">
        <f t="shared" si="3"/>
        <v>139.03749999999999</v>
      </c>
      <c r="I53" s="31">
        <f t="shared" si="4"/>
        <v>291999.60562500003</v>
      </c>
      <c r="J53" s="105">
        <f t="shared" si="2"/>
        <v>9.2997152435496649E-3</v>
      </c>
    </row>
    <row r="54" spans="1:10" x14ac:dyDescent="0.2">
      <c r="A54" s="12" t="s">
        <v>526</v>
      </c>
      <c r="B54" s="13" t="s">
        <v>318</v>
      </c>
      <c r="C54" s="12" t="s">
        <v>18</v>
      </c>
      <c r="D54" s="14" t="s">
        <v>319</v>
      </c>
      <c r="E54" s="15" t="s">
        <v>38</v>
      </c>
      <c r="F54" s="25">
        <v>60</v>
      </c>
      <c r="G54" s="31">
        <v>1743.96</v>
      </c>
      <c r="H54" s="31">
        <f t="shared" si="3"/>
        <v>2179.9499999999998</v>
      </c>
      <c r="I54" s="31">
        <f t="shared" si="4"/>
        <v>130796.99999999999</v>
      </c>
      <c r="J54" s="105">
        <f t="shared" si="2"/>
        <v>4.1656729368076363E-3</v>
      </c>
    </row>
    <row r="55" spans="1:10" ht="51" x14ac:dyDescent="0.2">
      <c r="A55" s="12" t="s">
        <v>534</v>
      </c>
      <c r="B55" s="44" t="s">
        <v>53</v>
      </c>
      <c r="C55" s="12" t="s">
        <v>22</v>
      </c>
      <c r="D55" s="14" t="s">
        <v>54</v>
      </c>
      <c r="E55" s="56" t="s">
        <v>55</v>
      </c>
      <c r="F55" s="62">
        <v>6922</v>
      </c>
      <c r="G55" s="68">
        <v>16.5</v>
      </c>
      <c r="H55" s="31">
        <f t="shared" si="3"/>
        <v>20.625</v>
      </c>
      <c r="I55" s="31">
        <f t="shared" si="4"/>
        <v>142766.25</v>
      </c>
      <c r="J55" s="105">
        <f t="shared" si="2"/>
        <v>4.5468741937086726E-3</v>
      </c>
    </row>
    <row r="56" spans="1:10" ht="38.25" x14ac:dyDescent="0.2">
      <c r="A56" s="12" t="s">
        <v>496</v>
      </c>
      <c r="B56" s="13">
        <v>91929</v>
      </c>
      <c r="C56" s="12" t="s">
        <v>22</v>
      </c>
      <c r="D56" s="14" t="s">
        <v>681</v>
      </c>
      <c r="E56" s="15" t="s">
        <v>183</v>
      </c>
      <c r="F56" s="25">
        <v>12800</v>
      </c>
      <c r="G56" s="31">
        <v>7.89</v>
      </c>
      <c r="H56" s="31">
        <f t="shared" si="3"/>
        <v>9.8624999999999989</v>
      </c>
      <c r="I56" s="31">
        <f t="shared" si="4"/>
        <v>126239.99999999999</v>
      </c>
      <c r="J56" s="105">
        <f t="shared" si="2"/>
        <v>4.020539855979847E-3</v>
      </c>
    </row>
    <row r="57" spans="1:10" ht="38.25" x14ac:dyDescent="0.2">
      <c r="A57" s="12" t="s">
        <v>498</v>
      </c>
      <c r="B57" s="45">
        <v>91933</v>
      </c>
      <c r="C57" s="16" t="s">
        <v>22</v>
      </c>
      <c r="D57" s="17" t="s">
        <v>683</v>
      </c>
      <c r="E57" s="15" t="s">
        <v>183</v>
      </c>
      <c r="F57" s="25">
        <v>5500</v>
      </c>
      <c r="G57" s="69">
        <v>17.84</v>
      </c>
      <c r="H57" s="69">
        <f t="shared" si="3"/>
        <v>22.3</v>
      </c>
      <c r="I57" s="69">
        <f t="shared" si="4"/>
        <v>122650</v>
      </c>
      <c r="J57" s="105">
        <f t="shared" si="2"/>
        <v>3.9062041614062759E-3</v>
      </c>
    </row>
    <row r="58" spans="1:10" ht="38.25" x14ac:dyDescent="0.2">
      <c r="A58" s="12" t="s">
        <v>464</v>
      </c>
      <c r="B58" s="45">
        <v>94994</v>
      </c>
      <c r="C58" s="16" t="s">
        <v>22</v>
      </c>
      <c r="D58" s="17" t="s">
        <v>629</v>
      </c>
      <c r="E58" s="15" t="s">
        <v>20</v>
      </c>
      <c r="F58" s="25">
        <v>800</v>
      </c>
      <c r="G58" s="69">
        <v>121.77</v>
      </c>
      <c r="H58" s="69">
        <f t="shared" si="3"/>
        <v>152.21250000000001</v>
      </c>
      <c r="I58" s="69">
        <f t="shared" si="4"/>
        <v>121770</v>
      </c>
      <c r="J58" s="105">
        <f t="shared" si="2"/>
        <v>3.8781775844634503E-3</v>
      </c>
    </row>
    <row r="59" spans="1:10" x14ac:dyDescent="0.2">
      <c r="A59" s="12" t="s">
        <v>536</v>
      </c>
      <c r="B59" s="44" t="s">
        <v>51</v>
      </c>
      <c r="C59" s="12" t="s">
        <v>22</v>
      </c>
      <c r="D59" s="14" t="s">
        <v>409</v>
      </c>
      <c r="E59" s="56" t="s">
        <v>20</v>
      </c>
      <c r="F59" s="62">
        <v>14352</v>
      </c>
      <c r="G59" s="68">
        <v>6.9</v>
      </c>
      <c r="H59" s="31">
        <f t="shared" si="3"/>
        <v>8.625</v>
      </c>
      <c r="I59" s="31">
        <f t="shared" si="4"/>
        <v>123786</v>
      </c>
      <c r="J59" s="105">
        <f t="shared" si="2"/>
        <v>3.9423839243688322E-3</v>
      </c>
    </row>
    <row r="60" spans="1:10" ht="25.5" x14ac:dyDescent="0.2">
      <c r="A60" s="12" t="s">
        <v>433</v>
      </c>
      <c r="B60" s="13" t="s">
        <v>76</v>
      </c>
      <c r="C60" s="12" t="s">
        <v>22</v>
      </c>
      <c r="D60" s="14" t="s">
        <v>77</v>
      </c>
      <c r="E60" s="15" t="s">
        <v>71</v>
      </c>
      <c r="F60" s="25">
        <v>2640</v>
      </c>
      <c r="G60" s="31">
        <v>34.92</v>
      </c>
      <c r="H60" s="31">
        <f t="shared" si="3"/>
        <v>43.650000000000006</v>
      </c>
      <c r="I60" s="31">
        <f t="shared" si="4"/>
        <v>115236.00000000001</v>
      </c>
      <c r="J60" s="105">
        <f t="shared" si="2"/>
        <v>3.6700802506629731E-3</v>
      </c>
    </row>
    <row r="61" spans="1:10" ht="25.5" x14ac:dyDescent="0.2">
      <c r="A61" s="12" t="s">
        <v>424</v>
      </c>
      <c r="B61" s="13" t="s">
        <v>49</v>
      </c>
      <c r="C61" s="12" t="s">
        <v>22</v>
      </c>
      <c r="D61" s="14" t="s">
        <v>50</v>
      </c>
      <c r="E61" s="15" t="s">
        <v>45</v>
      </c>
      <c r="F61" s="25">
        <v>4987</v>
      </c>
      <c r="G61" s="31">
        <v>25.06</v>
      </c>
      <c r="H61" s="31">
        <f t="shared" si="3"/>
        <v>31.324999999999999</v>
      </c>
      <c r="I61" s="31">
        <f t="shared" si="4"/>
        <v>156217.77499999999</v>
      </c>
      <c r="J61" s="105">
        <f t="shared" si="2"/>
        <v>4.9752835123573523E-3</v>
      </c>
    </row>
    <row r="62" spans="1:10" x14ac:dyDescent="0.2">
      <c r="A62" s="12" t="s">
        <v>511</v>
      </c>
      <c r="B62" s="13" t="s">
        <v>288</v>
      </c>
      <c r="C62" s="12" t="s">
        <v>18</v>
      </c>
      <c r="D62" s="14" t="s">
        <v>289</v>
      </c>
      <c r="E62" s="15" t="s">
        <v>183</v>
      </c>
      <c r="F62" s="25">
        <v>2100</v>
      </c>
      <c r="G62" s="31">
        <v>37.71</v>
      </c>
      <c r="H62" s="31">
        <f t="shared" si="3"/>
        <v>47.137500000000003</v>
      </c>
      <c r="I62" s="31">
        <f t="shared" si="4"/>
        <v>98988.75</v>
      </c>
      <c r="J62" s="105">
        <f t="shared" si="2"/>
        <v>3.1526316117603381E-3</v>
      </c>
    </row>
    <row r="63" spans="1:10" x14ac:dyDescent="0.2">
      <c r="A63" s="12" t="s">
        <v>430</v>
      </c>
      <c r="B63" s="44" t="s">
        <v>705</v>
      </c>
      <c r="C63" s="12" t="s">
        <v>349</v>
      </c>
      <c r="D63" s="14" t="s">
        <v>706</v>
      </c>
      <c r="E63" s="56" t="s">
        <v>707</v>
      </c>
      <c r="F63" s="64">
        <v>120</v>
      </c>
      <c r="G63" s="70">
        <v>631.1</v>
      </c>
      <c r="H63" s="31">
        <f t="shared" si="3"/>
        <v>788.875</v>
      </c>
      <c r="I63" s="31">
        <f t="shared" si="4"/>
        <v>94665</v>
      </c>
      <c r="J63" s="105">
        <f t="shared" si="2"/>
        <v>3.0149271662415415E-3</v>
      </c>
    </row>
    <row r="64" spans="1:10" ht="51" x14ac:dyDescent="0.2">
      <c r="A64" s="12" t="s">
        <v>530</v>
      </c>
      <c r="B64" s="13" t="s">
        <v>329</v>
      </c>
      <c r="C64" s="12" t="s">
        <v>22</v>
      </c>
      <c r="D64" s="14" t="s">
        <v>330</v>
      </c>
      <c r="E64" s="15" t="s">
        <v>41</v>
      </c>
      <c r="F64" s="25">
        <v>40</v>
      </c>
      <c r="G64" s="31">
        <v>1842.35</v>
      </c>
      <c r="H64" s="31">
        <f t="shared" si="3"/>
        <v>2302.9375</v>
      </c>
      <c r="I64" s="31">
        <f t="shared" si="4"/>
        <v>92117.5</v>
      </c>
      <c r="J64" s="105">
        <f t="shared" si="2"/>
        <v>2.9337934108303516E-3</v>
      </c>
    </row>
    <row r="65" spans="1:10" ht="51" x14ac:dyDescent="0.2">
      <c r="A65" s="12" t="s">
        <v>471</v>
      </c>
      <c r="B65" s="13">
        <v>90793</v>
      </c>
      <c r="C65" s="12" t="s">
        <v>22</v>
      </c>
      <c r="D65" s="14" t="s">
        <v>638</v>
      </c>
      <c r="E65" s="15" t="s">
        <v>20</v>
      </c>
      <c r="F65" s="25">
        <v>60</v>
      </c>
      <c r="G65" s="31">
        <v>1143.82</v>
      </c>
      <c r="H65" s="31">
        <f t="shared" si="3"/>
        <v>1429.7749999999999</v>
      </c>
      <c r="I65" s="31">
        <f t="shared" si="4"/>
        <v>85786.499999999985</v>
      </c>
      <c r="J65" s="105">
        <f t="shared" si="2"/>
        <v>2.7321612987564565E-3</v>
      </c>
    </row>
    <row r="66" spans="1:10" ht="25.5" x14ac:dyDescent="0.2">
      <c r="A66" s="12" t="s">
        <v>446</v>
      </c>
      <c r="B66" s="13">
        <v>97626</v>
      </c>
      <c r="C66" s="12" t="s">
        <v>22</v>
      </c>
      <c r="D66" s="14" t="s">
        <v>676</v>
      </c>
      <c r="E66" s="15" t="s">
        <v>65</v>
      </c>
      <c r="F66" s="25">
        <v>112</v>
      </c>
      <c r="G66" s="31">
        <v>596.88</v>
      </c>
      <c r="H66" s="31">
        <f t="shared" si="3"/>
        <v>746.1</v>
      </c>
      <c r="I66" s="31">
        <f t="shared" si="4"/>
        <v>83563.199999999997</v>
      </c>
      <c r="J66" s="105">
        <f t="shared" ref="J66:J120" si="5">(I66/$I$6)</f>
        <v>2.6613527890780669E-3</v>
      </c>
    </row>
    <row r="67" spans="1:10" x14ac:dyDescent="0.2">
      <c r="A67" s="12" t="s">
        <v>432</v>
      </c>
      <c r="B67" s="13" t="s">
        <v>74</v>
      </c>
      <c r="C67" s="12" t="s">
        <v>22</v>
      </c>
      <c r="D67" s="14" t="s">
        <v>75</v>
      </c>
      <c r="E67" s="15" t="s">
        <v>71</v>
      </c>
      <c r="F67" s="25">
        <v>2640</v>
      </c>
      <c r="G67" s="31">
        <v>25.24</v>
      </c>
      <c r="H67" s="31">
        <f t="shared" si="3"/>
        <v>31.549999999999997</v>
      </c>
      <c r="I67" s="31">
        <f t="shared" si="4"/>
        <v>83291.999999999985</v>
      </c>
      <c r="J67" s="105">
        <f t="shared" si="5"/>
        <v>2.6527155076384139E-3</v>
      </c>
    </row>
    <row r="68" spans="1:10" x14ac:dyDescent="0.2">
      <c r="A68" s="12" t="s">
        <v>434</v>
      </c>
      <c r="B68" s="13" t="s">
        <v>78</v>
      </c>
      <c r="C68" s="12" t="s">
        <v>22</v>
      </c>
      <c r="D68" s="14" t="s">
        <v>79</v>
      </c>
      <c r="E68" s="15" t="s">
        <v>71</v>
      </c>
      <c r="F68" s="25">
        <v>2640</v>
      </c>
      <c r="G68" s="31">
        <v>24.33</v>
      </c>
      <c r="H68" s="31">
        <f t="shared" si="3"/>
        <v>30.412499999999998</v>
      </c>
      <c r="I68" s="31">
        <f t="shared" si="4"/>
        <v>80289</v>
      </c>
      <c r="J68" s="105">
        <f t="shared" si="5"/>
        <v>2.5570748138210231E-3</v>
      </c>
    </row>
    <row r="69" spans="1:10" ht="25.5" x14ac:dyDescent="0.2">
      <c r="A69" s="12" t="s">
        <v>458</v>
      </c>
      <c r="B69" s="13">
        <v>97631</v>
      </c>
      <c r="C69" s="12" t="s">
        <v>22</v>
      </c>
      <c r="D69" s="14" t="s">
        <v>678</v>
      </c>
      <c r="E69" s="15" t="s">
        <v>20</v>
      </c>
      <c r="F69" s="25">
        <v>10377.82</v>
      </c>
      <c r="G69" s="31">
        <v>11.95</v>
      </c>
      <c r="H69" s="31">
        <f t="shared" si="3"/>
        <v>14.9375</v>
      </c>
      <c r="I69" s="31">
        <f t="shared" si="4"/>
        <v>155018.68625</v>
      </c>
      <c r="J69" s="105">
        <f t="shared" si="5"/>
        <v>4.9370944747287714E-3</v>
      </c>
    </row>
    <row r="70" spans="1:10" ht="51" x14ac:dyDescent="0.2">
      <c r="A70" s="12" t="s">
        <v>474</v>
      </c>
      <c r="B70" s="13">
        <v>93441</v>
      </c>
      <c r="C70" s="12" t="s">
        <v>22</v>
      </c>
      <c r="D70" s="14" t="s">
        <v>641</v>
      </c>
      <c r="E70" s="15" t="s">
        <v>38</v>
      </c>
      <c r="F70" s="25">
        <v>48</v>
      </c>
      <c r="G70" s="31">
        <v>1242.19</v>
      </c>
      <c r="H70" s="31">
        <f t="shared" si="3"/>
        <v>1552.7375000000002</v>
      </c>
      <c r="I70" s="31">
        <f t="shared" si="4"/>
        <v>74531.400000000009</v>
      </c>
      <c r="J70" s="105">
        <f t="shared" si="5"/>
        <v>2.3737045644960111E-3</v>
      </c>
    </row>
    <row r="71" spans="1:10" x14ac:dyDescent="0.2">
      <c r="A71" s="12" t="s">
        <v>504</v>
      </c>
      <c r="B71" s="13" t="s">
        <v>274</v>
      </c>
      <c r="C71" s="12" t="s">
        <v>18</v>
      </c>
      <c r="D71" s="14" t="s">
        <v>645</v>
      </c>
      <c r="E71" s="15" t="s">
        <v>38</v>
      </c>
      <c r="F71" s="25">
        <v>568</v>
      </c>
      <c r="G71" s="31">
        <v>93.38</v>
      </c>
      <c r="H71" s="31">
        <f t="shared" ref="H71:H102" si="6">G71+(G71*$G$3)</f>
        <v>116.72499999999999</v>
      </c>
      <c r="I71" s="31">
        <f t="shared" ref="I71:I102" si="7">F71*H71</f>
        <v>66299.8</v>
      </c>
      <c r="J71" s="105">
        <f t="shared" si="5"/>
        <v>2.1115414159021918E-3</v>
      </c>
    </row>
    <row r="72" spans="1:10" ht="51" x14ac:dyDescent="0.2">
      <c r="A72" s="12" t="s">
        <v>505</v>
      </c>
      <c r="B72" s="13">
        <v>96563</v>
      </c>
      <c r="C72" s="12" t="s">
        <v>22</v>
      </c>
      <c r="D72" s="14" t="s">
        <v>691</v>
      </c>
      <c r="E72" s="15" t="s">
        <v>38</v>
      </c>
      <c r="F72" s="25">
        <v>800</v>
      </c>
      <c r="G72" s="31">
        <v>64.2</v>
      </c>
      <c r="H72" s="31">
        <f t="shared" si="6"/>
        <v>80.25</v>
      </c>
      <c r="I72" s="31">
        <f t="shared" si="7"/>
        <v>64200</v>
      </c>
      <c r="J72" s="105">
        <f t="shared" si="5"/>
        <v>2.0446661815106638E-3</v>
      </c>
    </row>
    <row r="73" spans="1:10" ht="38.25" x14ac:dyDescent="0.2">
      <c r="A73" s="12" t="s">
        <v>570</v>
      </c>
      <c r="B73" s="44" t="s">
        <v>342</v>
      </c>
      <c r="C73" s="12" t="s">
        <v>22</v>
      </c>
      <c r="D73" s="14" t="s">
        <v>341</v>
      </c>
      <c r="E73" s="56" t="s">
        <v>45</v>
      </c>
      <c r="F73" s="62">
        <v>764.2</v>
      </c>
      <c r="G73" s="68">
        <v>75.680000000000007</v>
      </c>
      <c r="H73" s="31">
        <f t="shared" si="6"/>
        <v>94.600000000000009</v>
      </c>
      <c r="I73" s="31">
        <f t="shared" si="7"/>
        <v>72293.320000000007</v>
      </c>
      <c r="J73" s="105">
        <f t="shared" si="5"/>
        <v>2.3024253357185128E-3</v>
      </c>
    </row>
    <row r="74" spans="1:10" ht="25.5" x14ac:dyDescent="0.2">
      <c r="A74" s="12" t="s">
        <v>525</v>
      </c>
      <c r="B74" s="13">
        <v>98305</v>
      </c>
      <c r="C74" s="12" t="s">
        <v>22</v>
      </c>
      <c r="D74" s="14" t="s">
        <v>674</v>
      </c>
      <c r="E74" s="15" t="s">
        <v>38</v>
      </c>
      <c r="F74" s="25">
        <v>20</v>
      </c>
      <c r="G74" s="31">
        <v>2468.33</v>
      </c>
      <c r="H74" s="31">
        <f t="shared" si="6"/>
        <v>3085.4124999999999</v>
      </c>
      <c r="I74" s="31">
        <f t="shared" si="7"/>
        <v>61708.25</v>
      </c>
      <c r="J74" s="105">
        <f t="shared" si="5"/>
        <v>1.9653079734455671E-3</v>
      </c>
    </row>
    <row r="75" spans="1:10" ht="38.25" x14ac:dyDescent="0.2">
      <c r="A75" s="12" t="s">
        <v>152</v>
      </c>
      <c r="B75" s="13">
        <v>103329</v>
      </c>
      <c r="C75" s="12" t="s">
        <v>22</v>
      </c>
      <c r="D75" s="14" t="s">
        <v>626</v>
      </c>
      <c r="E75" s="15" t="s">
        <v>20</v>
      </c>
      <c r="F75" s="25">
        <v>480</v>
      </c>
      <c r="G75" s="31">
        <v>96.79</v>
      </c>
      <c r="H75" s="31">
        <f t="shared" si="6"/>
        <v>120.98750000000001</v>
      </c>
      <c r="I75" s="31">
        <f t="shared" si="7"/>
        <v>58074.000000000007</v>
      </c>
      <c r="J75" s="105">
        <f t="shared" si="5"/>
        <v>1.8495629879291323E-3</v>
      </c>
    </row>
    <row r="76" spans="1:10" ht="25.5" x14ac:dyDescent="0.2">
      <c r="A76" s="12" t="s">
        <v>581</v>
      </c>
      <c r="B76" s="44" t="s">
        <v>375</v>
      </c>
      <c r="C76" s="12" t="s">
        <v>36</v>
      </c>
      <c r="D76" s="14" t="s">
        <v>374</v>
      </c>
      <c r="E76" s="56" t="s">
        <v>20</v>
      </c>
      <c r="F76" s="62">
        <v>355.15</v>
      </c>
      <c r="G76" s="68">
        <v>129.36000000000001</v>
      </c>
      <c r="H76" s="31">
        <f t="shared" si="6"/>
        <v>161.70000000000002</v>
      </c>
      <c r="I76" s="31">
        <f t="shared" si="7"/>
        <v>57427.755000000005</v>
      </c>
      <c r="J76" s="105">
        <f t="shared" si="5"/>
        <v>1.8289811297286594E-3</v>
      </c>
    </row>
    <row r="77" spans="1:10" ht="38.25" x14ac:dyDescent="0.2">
      <c r="A77" s="12" t="s">
        <v>650</v>
      </c>
      <c r="B77" s="13">
        <v>88411</v>
      </c>
      <c r="C77" s="12" t="s">
        <v>22</v>
      </c>
      <c r="D77" s="14" t="s">
        <v>651</v>
      </c>
      <c r="E77" s="15" t="s">
        <v>20</v>
      </c>
      <c r="F77" s="25">
        <v>9663</v>
      </c>
      <c r="G77" s="31">
        <v>4.57</v>
      </c>
      <c r="H77" s="31">
        <f t="shared" si="6"/>
        <v>5.7125000000000004</v>
      </c>
      <c r="I77" s="31">
        <f t="shared" si="7"/>
        <v>55199.887500000004</v>
      </c>
      <c r="J77" s="105">
        <f t="shared" si="5"/>
        <v>1.7580271525614209E-3</v>
      </c>
    </row>
    <row r="78" spans="1:10" x14ac:dyDescent="0.2">
      <c r="A78" s="12" t="s">
        <v>485</v>
      </c>
      <c r="B78" s="13" t="s">
        <v>238</v>
      </c>
      <c r="C78" s="12" t="s">
        <v>36</v>
      </c>
      <c r="D78" s="14" t="s">
        <v>239</v>
      </c>
      <c r="E78" s="15" t="s">
        <v>38</v>
      </c>
      <c r="F78" s="25">
        <v>98</v>
      </c>
      <c r="G78" s="31">
        <v>442.98</v>
      </c>
      <c r="H78" s="31">
        <f t="shared" si="6"/>
        <v>553.72500000000002</v>
      </c>
      <c r="I78" s="31">
        <f t="shared" si="7"/>
        <v>54265.05</v>
      </c>
      <c r="J78" s="105">
        <f t="shared" si="5"/>
        <v>1.7282540899218885E-3</v>
      </c>
    </row>
    <row r="79" spans="1:10" ht="25.5" x14ac:dyDescent="0.2">
      <c r="A79" s="12" t="s">
        <v>468</v>
      </c>
      <c r="B79" s="13">
        <v>104658</v>
      </c>
      <c r="C79" s="12" t="s">
        <v>22</v>
      </c>
      <c r="D79" s="14" t="s">
        <v>677</v>
      </c>
      <c r="E79" s="15" t="s">
        <v>20</v>
      </c>
      <c r="F79" s="25">
        <v>254</v>
      </c>
      <c r="G79" s="31">
        <v>164.74</v>
      </c>
      <c r="H79" s="31">
        <f t="shared" si="6"/>
        <v>205.92500000000001</v>
      </c>
      <c r="I79" s="31">
        <f t="shared" si="7"/>
        <v>52304.950000000004</v>
      </c>
      <c r="J79" s="105">
        <f t="shared" si="5"/>
        <v>1.6658280746200342E-3</v>
      </c>
    </row>
    <row r="80" spans="1:10" ht="25.5" x14ac:dyDescent="0.2">
      <c r="A80" s="12" t="s">
        <v>519</v>
      </c>
      <c r="B80" s="13">
        <v>92004</v>
      </c>
      <c r="C80" s="12" t="s">
        <v>22</v>
      </c>
      <c r="D80" s="14" t="s">
        <v>647</v>
      </c>
      <c r="E80" s="15" t="s">
        <v>38</v>
      </c>
      <c r="F80" s="25">
        <v>732</v>
      </c>
      <c r="G80" s="31">
        <v>56.03</v>
      </c>
      <c r="H80" s="31">
        <f t="shared" si="6"/>
        <v>70.037499999999994</v>
      </c>
      <c r="I80" s="31">
        <f t="shared" si="7"/>
        <v>51267.45</v>
      </c>
      <c r="J80" s="105">
        <f t="shared" si="5"/>
        <v>1.6327853773721007E-3</v>
      </c>
    </row>
    <row r="81" spans="1:10" s="102" customFormat="1" x14ac:dyDescent="0.2">
      <c r="A81" s="12" t="s">
        <v>438</v>
      </c>
      <c r="B81" s="13" t="s">
        <v>92</v>
      </c>
      <c r="C81" s="12" t="s">
        <v>93</v>
      </c>
      <c r="D81" s="14" t="s">
        <v>94</v>
      </c>
      <c r="E81" s="15" t="s">
        <v>45</v>
      </c>
      <c r="F81" s="25">
        <v>459.25</v>
      </c>
      <c r="G81" s="31">
        <v>88.01</v>
      </c>
      <c r="H81" s="31">
        <f t="shared" si="6"/>
        <v>110.0125</v>
      </c>
      <c r="I81" s="31">
        <f t="shared" si="7"/>
        <v>50523.240624999999</v>
      </c>
      <c r="J81" s="105">
        <f t="shared" si="5"/>
        <v>1.6090835122470901E-3</v>
      </c>
    </row>
    <row r="82" spans="1:10" s="102" customFormat="1" x14ac:dyDescent="0.2">
      <c r="A82" s="12" t="s">
        <v>466</v>
      </c>
      <c r="B82" s="13">
        <v>120770</v>
      </c>
      <c r="C82" s="12" t="s">
        <v>18</v>
      </c>
      <c r="D82" s="14" t="s">
        <v>633</v>
      </c>
      <c r="E82" s="56" t="s">
        <v>183</v>
      </c>
      <c r="F82" s="25">
        <v>1200</v>
      </c>
      <c r="G82" s="31">
        <v>33.54</v>
      </c>
      <c r="H82" s="31">
        <f t="shared" si="6"/>
        <v>41.924999999999997</v>
      </c>
      <c r="I82" s="31">
        <f t="shared" si="7"/>
        <v>50310</v>
      </c>
      <c r="J82" s="105">
        <f t="shared" si="5"/>
        <v>1.6022921431744781E-3</v>
      </c>
    </row>
    <row r="83" spans="1:10" x14ac:dyDescent="0.2">
      <c r="A83" s="12" t="s">
        <v>447</v>
      </c>
      <c r="B83" s="98" t="s">
        <v>614</v>
      </c>
      <c r="C83" s="12" t="s">
        <v>18</v>
      </c>
      <c r="D83" s="14" t="s">
        <v>615</v>
      </c>
      <c r="E83" s="15" t="s">
        <v>20</v>
      </c>
      <c r="F83" s="25">
        <v>2928</v>
      </c>
      <c r="G83" s="31">
        <v>13.31</v>
      </c>
      <c r="H83" s="31">
        <f t="shared" si="6"/>
        <v>16.637499999999999</v>
      </c>
      <c r="I83" s="31">
        <f t="shared" si="7"/>
        <v>48714.6</v>
      </c>
      <c r="J83" s="105">
        <f t="shared" si="5"/>
        <v>1.5514812331124514E-3</v>
      </c>
    </row>
    <row r="84" spans="1:10" ht="38.25" x14ac:dyDescent="0.2">
      <c r="A84" s="12" t="s">
        <v>200</v>
      </c>
      <c r="B84" s="13">
        <v>90830</v>
      </c>
      <c r="C84" s="12" t="s">
        <v>22</v>
      </c>
      <c r="D84" s="14" t="s">
        <v>640</v>
      </c>
      <c r="E84" s="15" t="s">
        <v>38</v>
      </c>
      <c r="F84" s="25">
        <v>215</v>
      </c>
      <c r="G84" s="31">
        <v>176.37</v>
      </c>
      <c r="H84" s="31">
        <f t="shared" si="6"/>
        <v>220.46250000000001</v>
      </c>
      <c r="I84" s="31">
        <f t="shared" si="7"/>
        <v>47399.4375</v>
      </c>
      <c r="J84" s="105">
        <f t="shared" si="5"/>
        <v>1.5095954342504417E-3</v>
      </c>
    </row>
    <row r="85" spans="1:10" s="102" customFormat="1" x14ac:dyDescent="0.2">
      <c r="A85" s="12" t="s">
        <v>420</v>
      </c>
      <c r="B85" s="44" t="s">
        <v>608</v>
      </c>
      <c r="C85" s="12" t="s">
        <v>18</v>
      </c>
      <c r="D85" s="14" t="s">
        <v>609</v>
      </c>
      <c r="E85" s="15" t="s">
        <v>45</v>
      </c>
      <c r="F85" s="25">
        <v>1200</v>
      </c>
      <c r="G85" s="31">
        <v>30.57</v>
      </c>
      <c r="H85" s="31">
        <f t="shared" si="6"/>
        <v>38.212499999999999</v>
      </c>
      <c r="I85" s="31">
        <f t="shared" si="7"/>
        <v>45855</v>
      </c>
      <c r="J85" s="105">
        <f t="shared" si="5"/>
        <v>1.4604075974014249E-3</v>
      </c>
    </row>
    <row r="86" spans="1:10" s="102" customFormat="1" x14ac:dyDescent="0.2">
      <c r="A86" s="12" t="s">
        <v>604</v>
      </c>
      <c r="B86" s="98" t="s">
        <v>671</v>
      </c>
      <c r="C86" s="12" t="s">
        <v>18</v>
      </c>
      <c r="D86" s="14" t="s">
        <v>335</v>
      </c>
      <c r="E86" s="56" t="s">
        <v>20</v>
      </c>
      <c r="F86" s="62">
        <v>7033</v>
      </c>
      <c r="G86" s="68">
        <v>8.2100000000000009</v>
      </c>
      <c r="H86" s="31">
        <f t="shared" si="6"/>
        <v>10.262500000000001</v>
      </c>
      <c r="I86" s="31">
        <f t="shared" si="7"/>
        <v>72176.162500000006</v>
      </c>
      <c r="J86" s="105">
        <f t="shared" si="5"/>
        <v>2.2986940588001271E-3</v>
      </c>
    </row>
    <row r="87" spans="1:10" ht="63.75" x14ac:dyDescent="0.2">
      <c r="A87" s="12" t="s">
        <v>478</v>
      </c>
      <c r="B87" s="13">
        <v>86947</v>
      </c>
      <c r="C87" s="12" t="s">
        <v>22</v>
      </c>
      <c r="D87" s="14" t="s">
        <v>643</v>
      </c>
      <c r="E87" s="15" t="s">
        <v>38</v>
      </c>
      <c r="F87" s="25">
        <v>32</v>
      </c>
      <c r="G87" s="31">
        <v>1096.81</v>
      </c>
      <c r="H87" s="31">
        <f t="shared" si="6"/>
        <v>1371.0124999999998</v>
      </c>
      <c r="I87" s="31">
        <f t="shared" si="7"/>
        <v>43872.399999999994</v>
      </c>
      <c r="J87" s="105">
        <f t="shared" si="5"/>
        <v>1.3972649934845549E-3</v>
      </c>
    </row>
    <row r="88" spans="1:10" ht="38.25" x14ac:dyDescent="0.2">
      <c r="A88" s="12" t="s">
        <v>660</v>
      </c>
      <c r="B88" s="13">
        <v>88485</v>
      </c>
      <c r="C88" s="12" t="s">
        <v>22</v>
      </c>
      <c r="D88" s="14" t="s">
        <v>665</v>
      </c>
      <c r="E88" s="15" t="s">
        <v>20</v>
      </c>
      <c r="F88" s="25">
        <v>8705.5499999999993</v>
      </c>
      <c r="G88" s="31">
        <v>4.0199999999999996</v>
      </c>
      <c r="H88" s="31">
        <f t="shared" si="6"/>
        <v>5.0249999999999995</v>
      </c>
      <c r="I88" s="31">
        <f t="shared" si="7"/>
        <v>43745.388749999991</v>
      </c>
      <c r="J88" s="105">
        <f t="shared" si="5"/>
        <v>1.3932198905632714E-3</v>
      </c>
    </row>
    <row r="89" spans="1:10" ht="38.25" x14ac:dyDescent="0.2">
      <c r="A89" s="12" t="s">
        <v>510</v>
      </c>
      <c r="B89" s="13">
        <v>91864</v>
      </c>
      <c r="C89" s="12" t="s">
        <v>22</v>
      </c>
      <c r="D89" s="14" t="s">
        <v>693</v>
      </c>
      <c r="E89" s="15" t="s">
        <v>183</v>
      </c>
      <c r="F89" s="25">
        <v>2100</v>
      </c>
      <c r="G89" s="31">
        <v>15.76</v>
      </c>
      <c r="H89" s="31">
        <f t="shared" si="6"/>
        <v>19.7</v>
      </c>
      <c r="I89" s="31">
        <f t="shared" si="7"/>
        <v>41370</v>
      </c>
      <c r="J89" s="105">
        <f t="shared" si="5"/>
        <v>1.3175676001416848E-3</v>
      </c>
    </row>
    <row r="90" spans="1:10" ht="38.25" x14ac:dyDescent="0.2">
      <c r="A90" s="12" t="s">
        <v>488</v>
      </c>
      <c r="B90" s="13">
        <v>101882</v>
      </c>
      <c r="C90" s="12" t="s">
        <v>22</v>
      </c>
      <c r="D90" s="14" t="s">
        <v>694</v>
      </c>
      <c r="E90" s="15" t="s">
        <v>38</v>
      </c>
      <c r="F90" s="25">
        <v>28</v>
      </c>
      <c r="G90" s="31">
        <v>1163.71</v>
      </c>
      <c r="H90" s="31">
        <f t="shared" si="6"/>
        <v>1454.6375</v>
      </c>
      <c r="I90" s="31">
        <f t="shared" si="7"/>
        <v>40729.85</v>
      </c>
      <c r="J90" s="105">
        <f t="shared" si="5"/>
        <v>1.2971798578349236E-3</v>
      </c>
    </row>
    <row r="91" spans="1:10" ht="38.25" x14ac:dyDescent="0.2">
      <c r="A91" s="12" t="s">
        <v>520</v>
      </c>
      <c r="B91" s="13">
        <v>92027</v>
      </c>
      <c r="C91" s="12" t="s">
        <v>22</v>
      </c>
      <c r="D91" s="14" t="s">
        <v>648</v>
      </c>
      <c r="E91" s="15" t="s">
        <v>38</v>
      </c>
      <c r="F91" s="25">
        <v>480</v>
      </c>
      <c r="G91" s="31">
        <v>66.2</v>
      </c>
      <c r="H91" s="31">
        <f t="shared" si="6"/>
        <v>82.75</v>
      </c>
      <c r="I91" s="31">
        <f t="shared" si="7"/>
        <v>39720</v>
      </c>
      <c r="J91" s="105">
        <f t="shared" si="5"/>
        <v>1.2650177683738873E-3</v>
      </c>
    </row>
    <row r="92" spans="1:10" ht="51" x14ac:dyDescent="0.2">
      <c r="A92" s="12" t="s">
        <v>180</v>
      </c>
      <c r="B92" s="13">
        <v>87815</v>
      </c>
      <c r="C92" s="12" t="s">
        <v>22</v>
      </c>
      <c r="D92" s="14" t="s">
        <v>636</v>
      </c>
      <c r="E92" s="15" t="s">
        <v>183</v>
      </c>
      <c r="F92" s="25">
        <v>279.81</v>
      </c>
      <c r="G92" s="31">
        <v>108.78</v>
      </c>
      <c r="H92" s="31">
        <f t="shared" si="6"/>
        <v>135.97499999999999</v>
      </c>
      <c r="I92" s="31">
        <f t="shared" si="7"/>
        <v>38047.164749999996</v>
      </c>
      <c r="J92" s="105">
        <f t="shared" si="5"/>
        <v>1.2117406708207106E-3</v>
      </c>
    </row>
    <row r="93" spans="1:10" x14ac:dyDescent="0.2">
      <c r="A93" s="12" t="s">
        <v>549</v>
      </c>
      <c r="B93" s="44" t="s">
        <v>365</v>
      </c>
      <c r="C93" s="12" t="s">
        <v>344</v>
      </c>
      <c r="D93" s="14" t="s">
        <v>364</v>
      </c>
      <c r="E93" s="56" t="s">
        <v>20</v>
      </c>
      <c r="F93" s="62">
        <v>3505.05</v>
      </c>
      <c r="G93" s="68">
        <v>11.08</v>
      </c>
      <c r="H93" s="31">
        <f t="shared" si="6"/>
        <v>13.85</v>
      </c>
      <c r="I93" s="31">
        <f t="shared" si="7"/>
        <v>48544.942500000005</v>
      </c>
      <c r="J93" s="105">
        <f t="shared" si="5"/>
        <v>1.5460779160923635E-3</v>
      </c>
    </row>
    <row r="94" spans="1:10" ht="25.5" x14ac:dyDescent="0.2">
      <c r="A94" s="12" t="s">
        <v>450</v>
      </c>
      <c r="B94" s="13">
        <v>97633</v>
      </c>
      <c r="C94" s="12" t="s">
        <v>22</v>
      </c>
      <c r="D94" s="14" t="s">
        <v>617</v>
      </c>
      <c r="E94" s="15" t="s">
        <v>20</v>
      </c>
      <c r="F94" s="25">
        <v>1254</v>
      </c>
      <c r="G94" s="31">
        <v>23.87</v>
      </c>
      <c r="H94" s="31">
        <f t="shared" si="6"/>
        <v>29.837500000000002</v>
      </c>
      <c r="I94" s="31">
        <f t="shared" si="7"/>
        <v>37416.225000000006</v>
      </c>
      <c r="J94" s="105">
        <f t="shared" si="5"/>
        <v>1.1916462600824586E-3</v>
      </c>
    </row>
    <row r="95" spans="1:10" x14ac:dyDescent="0.2">
      <c r="A95" s="12" t="s">
        <v>546</v>
      </c>
      <c r="B95" s="98" t="s">
        <v>661</v>
      </c>
      <c r="C95" s="12" t="s">
        <v>18</v>
      </c>
      <c r="D95" s="14" t="s">
        <v>662</v>
      </c>
      <c r="E95" s="56" t="s">
        <v>65</v>
      </c>
      <c r="F95" s="62">
        <v>238.58</v>
      </c>
      <c r="G95" s="68">
        <v>127.28</v>
      </c>
      <c r="H95" s="31">
        <f t="shared" si="6"/>
        <v>159.1</v>
      </c>
      <c r="I95" s="31">
        <f t="shared" si="7"/>
        <v>37958.078000000001</v>
      </c>
      <c r="J95" s="105">
        <f t="shared" si="5"/>
        <v>1.208903401896323E-3</v>
      </c>
    </row>
    <row r="96" spans="1:10" x14ac:dyDescent="0.2">
      <c r="A96" s="12" t="s">
        <v>477</v>
      </c>
      <c r="B96" s="13" t="s">
        <v>215</v>
      </c>
      <c r="C96" s="12" t="s">
        <v>18</v>
      </c>
      <c r="D96" s="14" t="s">
        <v>216</v>
      </c>
      <c r="E96" s="15" t="s">
        <v>38</v>
      </c>
      <c r="F96" s="25">
        <v>28</v>
      </c>
      <c r="G96" s="31">
        <v>1009.91</v>
      </c>
      <c r="H96" s="31">
        <f t="shared" si="6"/>
        <v>1262.3875</v>
      </c>
      <c r="I96" s="31">
        <f t="shared" si="7"/>
        <v>35346.85</v>
      </c>
      <c r="J96" s="105">
        <f t="shared" si="5"/>
        <v>1.1257400127403457E-3</v>
      </c>
    </row>
    <row r="97" spans="1:10" x14ac:dyDescent="0.2">
      <c r="A97" s="12" t="s">
        <v>429</v>
      </c>
      <c r="B97" s="44" t="s">
        <v>701</v>
      </c>
      <c r="C97" s="12" t="s">
        <v>702</v>
      </c>
      <c r="D97" s="14" t="s">
        <v>703</v>
      </c>
      <c r="E97" s="58" t="s">
        <v>62</v>
      </c>
      <c r="F97" s="64">
        <v>12</v>
      </c>
      <c r="G97" s="70">
        <v>2296.3000000000002</v>
      </c>
      <c r="H97" s="31">
        <f t="shared" si="6"/>
        <v>2870.375</v>
      </c>
      <c r="I97" s="31">
        <f t="shared" si="7"/>
        <v>34444.5</v>
      </c>
      <c r="J97" s="105">
        <f t="shared" si="5"/>
        <v>1.0970016244399386E-3</v>
      </c>
    </row>
    <row r="98" spans="1:10" s="102" customFormat="1" x14ac:dyDescent="0.2">
      <c r="A98" s="12" t="s">
        <v>548</v>
      </c>
      <c r="B98" s="44" t="s">
        <v>345</v>
      </c>
      <c r="C98" s="12" t="s">
        <v>344</v>
      </c>
      <c r="D98" s="14" t="s">
        <v>343</v>
      </c>
      <c r="E98" s="56" t="s">
        <v>20</v>
      </c>
      <c r="F98" s="62">
        <v>4134.75</v>
      </c>
      <c r="G98" s="68">
        <v>9.18</v>
      </c>
      <c r="H98" s="31">
        <f t="shared" si="6"/>
        <v>11.475</v>
      </c>
      <c r="I98" s="31">
        <f t="shared" si="7"/>
        <v>47446.256249999999</v>
      </c>
      <c r="J98" s="105">
        <f t="shared" si="5"/>
        <v>1.5110865357268529E-3</v>
      </c>
    </row>
    <row r="99" spans="1:10" s="102" customFormat="1" ht="38.25" x14ac:dyDescent="0.2">
      <c r="A99" s="12" t="s">
        <v>518</v>
      </c>
      <c r="B99" s="13">
        <v>91971</v>
      </c>
      <c r="C99" s="12" t="s">
        <v>22</v>
      </c>
      <c r="D99" s="14" t="s">
        <v>646</v>
      </c>
      <c r="E99" s="15" t="s">
        <v>38</v>
      </c>
      <c r="F99" s="25">
        <v>284</v>
      </c>
      <c r="G99" s="31">
        <v>88.26</v>
      </c>
      <c r="H99" s="31">
        <f t="shared" si="6"/>
        <v>110.325</v>
      </c>
      <c r="I99" s="31">
        <f t="shared" si="7"/>
        <v>31332.3</v>
      </c>
      <c r="J99" s="105">
        <f t="shared" si="5"/>
        <v>9.9788308721100575E-4</v>
      </c>
    </row>
    <row r="100" spans="1:10" x14ac:dyDescent="0.2">
      <c r="A100" s="12" t="s">
        <v>486</v>
      </c>
      <c r="B100" s="13" t="s">
        <v>240</v>
      </c>
      <c r="C100" s="12" t="s">
        <v>18</v>
      </c>
      <c r="D100" s="14" t="s">
        <v>241</v>
      </c>
      <c r="E100" s="15" t="s">
        <v>38</v>
      </c>
      <c r="F100" s="25">
        <v>70</v>
      </c>
      <c r="G100" s="31">
        <v>337.46</v>
      </c>
      <c r="H100" s="31">
        <f t="shared" si="6"/>
        <v>421.82499999999999</v>
      </c>
      <c r="I100" s="31">
        <f t="shared" si="7"/>
        <v>29527.75</v>
      </c>
      <c r="J100" s="105">
        <f t="shared" si="5"/>
        <v>9.4041108786762457E-4</v>
      </c>
    </row>
    <row r="101" spans="1:10" ht="25.5" x14ac:dyDescent="0.2">
      <c r="A101" s="12" t="s">
        <v>483</v>
      </c>
      <c r="B101" s="13">
        <v>100859</v>
      </c>
      <c r="C101" s="12" t="s">
        <v>22</v>
      </c>
      <c r="D101" s="14" t="s">
        <v>644</v>
      </c>
      <c r="E101" s="15" t="s">
        <v>38</v>
      </c>
      <c r="F101" s="25">
        <v>22</v>
      </c>
      <c r="G101" s="31">
        <v>1039.98</v>
      </c>
      <c r="H101" s="31">
        <f t="shared" si="6"/>
        <v>1299.9749999999999</v>
      </c>
      <c r="I101" s="31">
        <f t="shared" si="7"/>
        <v>28599.449999999997</v>
      </c>
      <c r="J101" s="105">
        <f t="shared" si="5"/>
        <v>9.1084623403123275E-4</v>
      </c>
    </row>
    <row r="102" spans="1:10" ht="25.5" x14ac:dyDescent="0.2">
      <c r="A102" s="12" t="s">
        <v>595</v>
      </c>
      <c r="B102" s="44" t="s">
        <v>355</v>
      </c>
      <c r="C102" s="12" t="s">
        <v>22</v>
      </c>
      <c r="D102" s="14" t="s">
        <v>354</v>
      </c>
      <c r="E102" s="56" t="s">
        <v>65</v>
      </c>
      <c r="F102" s="62">
        <v>24</v>
      </c>
      <c r="G102" s="68">
        <v>899.73</v>
      </c>
      <c r="H102" s="31">
        <f t="shared" si="6"/>
        <v>1124.6624999999999</v>
      </c>
      <c r="I102" s="31">
        <f t="shared" si="7"/>
        <v>26991.899999999998</v>
      </c>
      <c r="J102" s="105">
        <f t="shared" si="5"/>
        <v>8.5964836611709776E-4</v>
      </c>
    </row>
    <row r="103" spans="1:10" x14ac:dyDescent="0.2">
      <c r="A103" s="12" t="s">
        <v>435</v>
      </c>
      <c r="B103" s="13" t="s">
        <v>85</v>
      </c>
      <c r="C103" s="12" t="s">
        <v>18</v>
      </c>
      <c r="D103" s="14" t="s">
        <v>86</v>
      </c>
      <c r="E103" s="15" t="s">
        <v>87</v>
      </c>
      <c r="F103" s="25">
        <v>1126</v>
      </c>
      <c r="G103" s="31">
        <v>18.53</v>
      </c>
      <c r="H103" s="31">
        <f t="shared" ref="H103:H134" si="8">G103+(G103*$G$3)</f>
        <v>23.162500000000001</v>
      </c>
      <c r="I103" s="31">
        <f t="shared" ref="I103:I134" si="9">F103*H103</f>
        <v>26080.975000000002</v>
      </c>
      <c r="J103" s="105">
        <f t="shared" si="5"/>
        <v>8.3063687793341254E-4</v>
      </c>
    </row>
    <row r="104" spans="1:10" x14ac:dyDescent="0.2">
      <c r="A104" s="12" t="s">
        <v>473</v>
      </c>
      <c r="B104" s="13" t="s">
        <v>207</v>
      </c>
      <c r="C104" s="12" t="s">
        <v>18</v>
      </c>
      <c r="D104" s="14" t="s">
        <v>208</v>
      </c>
      <c r="E104" s="15" t="s">
        <v>38</v>
      </c>
      <c r="F104" s="25">
        <v>14</v>
      </c>
      <c r="G104" s="31">
        <v>1448.21</v>
      </c>
      <c r="H104" s="31">
        <f t="shared" si="8"/>
        <v>1810.2625</v>
      </c>
      <c r="I104" s="31">
        <f t="shared" si="9"/>
        <v>25343.674999999999</v>
      </c>
      <c r="J104" s="105">
        <f t="shared" si="5"/>
        <v>8.071550652289294E-4</v>
      </c>
    </row>
    <row r="105" spans="1:10" s="102" customFormat="1" ht="38.25" x14ac:dyDescent="0.2">
      <c r="A105" s="12" t="s">
        <v>555</v>
      </c>
      <c r="B105" s="44">
        <v>87878</v>
      </c>
      <c r="C105" s="12" t="s">
        <v>22</v>
      </c>
      <c r="D105" s="14" t="s">
        <v>356</v>
      </c>
      <c r="E105" s="56" t="s">
        <v>20</v>
      </c>
      <c r="F105" s="62">
        <v>3590.5</v>
      </c>
      <c r="G105" s="68">
        <v>5.7</v>
      </c>
      <c r="H105" s="31">
        <f t="shared" si="8"/>
        <v>7.125</v>
      </c>
      <c r="I105" s="31">
        <f t="shared" si="9"/>
        <v>25582.3125</v>
      </c>
      <c r="J105" s="105">
        <f t="shared" si="5"/>
        <v>8.1475528370074022E-4</v>
      </c>
    </row>
    <row r="106" spans="1:10" s="102" customFormat="1" ht="25.5" x14ac:dyDescent="0.2">
      <c r="A106" s="12" t="s">
        <v>443</v>
      </c>
      <c r="B106" s="13">
        <v>97647</v>
      </c>
      <c r="C106" s="12" t="s">
        <v>22</v>
      </c>
      <c r="D106" s="14" t="s">
        <v>618</v>
      </c>
      <c r="E106" s="15" t="s">
        <v>20</v>
      </c>
      <c r="F106" s="25">
        <v>5256.2599999999993</v>
      </c>
      <c r="G106" s="31">
        <v>3.71</v>
      </c>
      <c r="H106" s="31">
        <f t="shared" si="8"/>
        <v>4.6375000000000002</v>
      </c>
      <c r="I106" s="31">
        <f t="shared" si="9"/>
        <v>24375.905749999998</v>
      </c>
      <c r="J106" s="105">
        <f t="shared" si="5"/>
        <v>7.7633317960617329E-4</v>
      </c>
    </row>
    <row r="107" spans="1:10" s="102" customFormat="1" ht="25.5" x14ac:dyDescent="0.2">
      <c r="A107" s="12" t="s">
        <v>487</v>
      </c>
      <c r="B107" s="13">
        <v>101898</v>
      </c>
      <c r="C107" s="12" t="s">
        <v>22</v>
      </c>
      <c r="D107" s="14" t="s">
        <v>687</v>
      </c>
      <c r="E107" s="15" t="s">
        <v>38</v>
      </c>
      <c r="F107" s="25">
        <v>14</v>
      </c>
      <c r="G107" s="31">
        <v>1344.18</v>
      </c>
      <c r="H107" s="31">
        <f t="shared" si="8"/>
        <v>1680.2250000000001</v>
      </c>
      <c r="I107" s="31">
        <f t="shared" si="9"/>
        <v>23523.15</v>
      </c>
      <c r="J107" s="105">
        <f t="shared" si="5"/>
        <v>7.4917428796888736E-4</v>
      </c>
    </row>
    <row r="108" spans="1:10" x14ac:dyDescent="0.2">
      <c r="A108" s="12" t="s">
        <v>480</v>
      </c>
      <c r="B108" s="13" t="s">
        <v>221</v>
      </c>
      <c r="C108" s="12" t="s">
        <v>18</v>
      </c>
      <c r="D108" s="14" t="s">
        <v>222</v>
      </c>
      <c r="E108" s="15" t="s">
        <v>38</v>
      </c>
      <c r="F108" s="25">
        <v>14</v>
      </c>
      <c r="G108" s="31">
        <v>1285.3599999999999</v>
      </c>
      <c r="H108" s="31">
        <f t="shared" si="8"/>
        <v>1606.6999999999998</v>
      </c>
      <c r="I108" s="31">
        <f t="shared" si="9"/>
        <v>22493.799999999996</v>
      </c>
      <c r="J108" s="105">
        <f t="shared" si="5"/>
        <v>7.1639115504150397E-4</v>
      </c>
    </row>
    <row r="109" spans="1:10" x14ac:dyDescent="0.2">
      <c r="A109" s="12" t="s">
        <v>489</v>
      </c>
      <c r="B109" s="13" t="s">
        <v>246</v>
      </c>
      <c r="C109" s="12" t="s">
        <v>36</v>
      </c>
      <c r="D109" s="14" t="s">
        <v>247</v>
      </c>
      <c r="E109" s="15" t="s">
        <v>38</v>
      </c>
      <c r="F109" s="25">
        <v>28</v>
      </c>
      <c r="G109" s="31">
        <v>631.23</v>
      </c>
      <c r="H109" s="31">
        <f t="shared" si="8"/>
        <v>789.03750000000002</v>
      </c>
      <c r="I109" s="31">
        <f t="shared" si="9"/>
        <v>22093.05</v>
      </c>
      <c r="J109" s="105">
        <f t="shared" si="5"/>
        <v>7.0362791559850724E-4</v>
      </c>
    </row>
    <row r="110" spans="1:10" ht="38.25" x14ac:dyDescent="0.2">
      <c r="A110" s="12" t="s">
        <v>509</v>
      </c>
      <c r="B110" s="13">
        <v>91863</v>
      </c>
      <c r="C110" s="12" t="s">
        <v>22</v>
      </c>
      <c r="D110" s="14" t="s">
        <v>692</v>
      </c>
      <c r="E110" s="15" t="s">
        <v>183</v>
      </c>
      <c r="F110" s="25">
        <v>1400</v>
      </c>
      <c r="G110" s="31">
        <v>11.65</v>
      </c>
      <c r="H110" s="31">
        <f t="shared" si="8"/>
        <v>14.5625</v>
      </c>
      <c r="I110" s="31">
        <f t="shared" si="9"/>
        <v>20387.5</v>
      </c>
      <c r="J110" s="105">
        <f t="shared" si="5"/>
        <v>6.4930890616119407E-4</v>
      </c>
    </row>
    <row r="111" spans="1:10" x14ac:dyDescent="0.2">
      <c r="A111" s="12" t="s">
        <v>524</v>
      </c>
      <c r="B111" s="13" t="s">
        <v>314</v>
      </c>
      <c r="C111" s="12" t="s">
        <v>18</v>
      </c>
      <c r="D111" s="14" t="s">
        <v>315</v>
      </c>
      <c r="E111" s="15" t="s">
        <v>38</v>
      </c>
      <c r="F111" s="25">
        <v>468</v>
      </c>
      <c r="G111" s="31">
        <v>32.950000000000003</v>
      </c>
      <c r="H111" s="31">
        <f t="shared" si="8"/>
        <v>41.1875</v>
      </c>
      <c r="I111" s="31">
        <f t="shared" si="9"/>
        <v>19275.75</v>
      </c>
      <c r="J111" s="105">
        <f t="shared" si="5"/>
        <v>6.1390146648370987E-4</v>
      </c>
    </row>
    <row r="112" spans="1:10" s="102" customFormat="1" ht="25.5" x14ac:dyDescent="0.2">
      <c r="A112" s="12" t="s">
        <v>515</v>
      </c>
      <c r="B112" s="13" t="s">
        <v>296</v>
      </c>
      <c r="C112" s="12" t="s">
        <v>36</v>
      </c>
      <c r="D112" s="14" t="s">
        <v>297</v>
      </c>
      <c r="E112" s="15" t="s">
        <v>38</v>
      </c>
      <c r="F112" s="25">
        <v>1120</v>
      </c>
      <c r="G112" s="31">
        <v>13.46</v>
      </c>
      <c r="H112" s="31">
        <f t="shared" si="8"/>
        <v>16.825000000000003</v>
      </c>
      <c r="I112" s="31">
        <f t="shared" si="9"/>
        <v>18844.000000000004</v>
      </c>
      <c r="J112" s="105">
        <f t="shared" si="5"/>
        <v>6.0015092717113634E-4</v>
      </c>
    </row>
    <row r="113" spans="1:10" x14ac:dyDescent="0.2">
      <c r="A113" s="12" t="s">
        <v>452</v>
      </c>
      <c r="B113" s="13" t="s">
        <v>121</v>
      </c>
      <c r="C113" s="12" t="s">
        <v>18</v>
      </c>
      <c r="D113" s="14" t="s">
        <v>122</v>
      </c>
      <c r="E113" s="15" t="s">
        <v>20</v>
      </c>
      <c r="F113" s="25">
        <v>456</v>
      </c>
      <c r="G113" s="31">
        <v>32.32</v>
      </c>
      <c r="H113" s="31">
        <f t="shared" si="8"/>
        <v>40.4</v>
      </c>
      <c r="I113" s="31">
        <f t="shared" si="9"/>
        <v>18422.399999999998</v>
      </c>
      <c r="J113" s="105">
        <f t="shared" si="5"/>
        <v>5.8672364894489168E-4</v>
      </c>
    </row>
    <row r="114" spans="1:10" x14ac:dyDescent="0.2">
      <c r="A114" s="12" t="s">
        <v>568</v>
      </c>
      <c r="B114" s="44" t="s">
        <v>347</v>
      </c>
      <c r="C114" s="12" t="s">
        <v>340</v>
      </c>
      <c r="D114" s="14" t="s">
        <v>346</v>
      </c>
      <c r="E114" s="56" t="s">
        <v>45</v>
      </c>
      <c r="F114" s="62">
        <v>2223.8000000000002</v>
      </c>
      <c r="G114" s="68">
        <v>6.9</v>
      </c>
      <c r="H114" s="31">
        <f t="shared" si="8"/>
        <v>8.625</v>
      </c>
      <c r="I114" s="31">
        <f t="shared" si="9"/>
        <v>19180.275000000001</v>
      </c>
      <c r="J114" s="105">
        <f t="shared" si="5"/>
        <v>6.1086074212732787E-4</v>
      </c>
    </row>
    <row r="115" spans="1:10" x14ac:dyDescent="0.2">
      <c r="A115" s="12" t="s">
        <v>514</v>
      </c>
      <c r="B115" s="13" t="s">
        <v>294</v>
      </c>
      <c r="C115" s="12" t="s">
        <v>18</v>
      </c>
      <c r="D115" s="14" t="s">
        <v>295</v>
      </c>
      <c r="E115" s="15" t="s">
        <v>38</v>
      </c>
      <c r="F115" s="25">
        <v>280</v>
      </c>
      <c r="G115" s="31">
        <v>51.81</v>
      </c>
      <c r="H115" s="31">
        <f t="shared" si="8"/>
        <v>64.762500000000003</v>
      </c>
      <c r="I115" s="31">
        <f t="shared" si="9"/>
        <v>18133.5</v>
      </c>
      <c r="J115" s="105">
        <f t="shared" si="5"/>
        <v>5.7752265112809373E-4</v>
      </c>
    </row>
    <row r="116" spans="1:10" x14ac:dyDescent="0.2">
      <c r="A116" s="12" t="s">
        <v>445</v>
      </c>
      <c r="B116" s="98" t="s">
        <v>613</v>
      </c>
      <c r="C116" s="12" t="s">
        <v>18</v>
      </c>
      <c r="D116" s="14" t="s">
        <v>612</v>
      </c>
      <c r="E116" s="15" t="s">
        <v>20</v>
      </c>
      <c r="F116" s="25">
        <v>472</v>
      </c>
      <c r="G116" s="31">
        <v>30.01</v>
      </c>
      <c r="H116" s="31">
        <f t="shared" si="8"/>
        <v>37.512500000000003</v>
      </c>
      <c r="I116" s="31">
        <f t="shared" si="9"/>
        <v>17705.900000000001</v>
      </c>
      <c r="J116" s="105">
        <f t="shared" si="5"/>
        <v>5.639042826045119E-4</v>
      </c>
    </row>
    <row r="117" spans="1:10" x14ac:dyDescent="0.2">
      <c r="A117" s="12" t="s">
        <v>493</v>
      </c>
      <c r="B117" s="13" t="s">
        <v>252</v>
      </c>
      <c r="C117" s="12" t="s">
        <v>18</v>
      </c>
      <c r="D117" s="14" t="s">
        <v>253</v>
      </c>
      <c r="E117" s="15" t="s">
        <v>38</v>
      </c>
      <c r="F117" s="25">
        <v>580</v>
      </c>
      <c r="G117" s="31">
        <v>24.38</v>
      </c>
      <c r="H117" s="31">
        <f t="shared" si="8"/>
        <v>30.474999999999998</v>
      </c>
      <c r="I117" s="31">
        <f t="shared" si="9"/>
        <v>17675.5</v>
      </c>
      <c r="J117" s="105">
        <f t="shared" si="5"/>
        <v>5.6293609176466877E-4</v>
      </c>
    </row>
    <row r="118" spans="1:10" ht="51" x14ac:dyDescent="0.2">
      <c r="A118" s="16" t="s">
        <v>704</v>
      </c>
      <c r="B118" s="45" t="s">
        <v>63</v>
      </c>
      <c r="C118" s="16" t="s">
        <v>22</v>
      </c>
      <c r="D118" s="17" t="s">
        <v>64</v>
      </c>
      <c r="E118" s="15" t="s">
        <v>65</v>
      </c>
      <c r="F118" s="25">
        <v>1500</v>
      </c>
      <c r="G118" s="31">
        <v>9.34</v>
      </c>
      <c r="H118" s="31">
        <f t="shared" si="8"/>
        <v>11.675000000000001</v>
      </c>
      <c r="I118" s="31">
        <f t="shared" si="9"/>
        <v>17512.5</v>
      </c>
      <c r="J118" s="105">
        <f t="shared" si="5"/>
        <v>5.5774480535366819E-4</v>
      </c>
    </row>
    <row r="119" spans="1:10" ht="38.25" x14ac:dyDescent="0.2">
      <c r="A119" s="16" t="s">
        <v>500</v>
      </c>
      <c r="B119" s="45">
        <v>91935</v>
      </c>
      <c r="C119" s="16" t="s">
        <v>22</v>
      </c>
      <c r="D119" s="17" t="s">
        <v>684</v>
      </c>
      <c r="E119" s="15" t="s">
        <v>183</v>
      </c>
      <c r="F119" s="25">
        <v>500</v>
      </c>
      <c r="G119" s="69">
        <v>28.02</v>
      </c>
      <c r="H119" s="69">
        <f t="shared" si="8"/>
        <v>35.024999999999999</v>
      </c>
      <c r="I119" s="31">
        <f t="shared" si="9"/>
        <v>17512.5</v>
      </c>
      <c r="J119" s="105">
        <f t="shared" si="5"/>
        <v>5.5774480535366819E-4</v>
      </c>
    </row>
    <row r="120" spans="1:10" x14ac:dyDescent="0.2">
      <c r="A120" s="16" t="s">
        <v>454</v>
      </c>
      <c r="B120" s="45" t="s">
        <v>125</v>
      </c>
      <c r="C120" s="16" t="s">
        <v>18</v>
      </c>
      <c r="D120" s="17" t="s">
        <v>126</v>
      </c>
      <c r="E120" s="15" t="s">
        <v>38</v>
      </c>
      <c r="F120" s="25">
        <v>1500</v>
      </c>
      <c r="G120" s="69">
        <v>9.26</v>
      </c>
      <c r="H120" s="69">
        <f t="shared" si="8"/>
        <v>11.574999999999999</v>
      </c>
      <c r="I120" s="69">
        <f t="shared" si="9"/>
        <v>17362.5</v>
      </c>
      <c r="J120" s="105">
        <f t="shared" si="5"/>
        <v>5.529675479202321E-4</v>
      </c>
    </row>
    <row r="121" spans="1:10" x14ac:dyDescent="0.2">
      <c r="A121" s="16" t="s">
        <v>16</v>
      </c>
      <c r="B121" s="45">
        <v>10008</v>
      </c>
      <c r="C121" s="16" t="s">
        <v>18</v>
      </c>
      <c r="D121" s="17" t="s">
        <v>19</v>
      </c>
      <c r="E121" s="15" t="s">
        <v>20</v>
      </c>
      <c r="F121" s="63">
        <v>2660</v>
      </c>
      <c r="G121" s="69">
        <v>4.9800000000000004</v>
      </c>
      <c r="H121" s="69">
        <f t="shared" si="8"/>
        <v>6.2250000000000005</v>
      </c>
      <c r="I121" s="69">
        <f t="shared" si="9"/>
        <v>16558.5</v>
      </c>
      <c r="J121" s="105">
        <f t="shared" ref="J121:J162" si="10">(I121/$I$6)</f>
        <v>5.2736144807701436E-4</v>
      </c>
    </row>
    <row r="122" spans="1:10" ht="25.5" x14ac:dyDescent="0.2">
      <c r="A122" s="16" t="s">
        <v>516</v>
      </c>
      <c r="B122" s="45" t="s">
        <v>298</v>
      </c>
      <c r="C122" s="16" t="s">
        <v>36</v>
      </c>
      <c r="D122" s="17" t="s">
        <v>299</v>
      </c>
      <c r="E122" s="57" t="s">
        <v>38</v>
      </c>
      <c r="F122" s="63">
        <v>560</v>
      </c>
      <c r="G122" s="69">
        <v>20.43</v>
      </c>
      <c r="H122" s="69">
        <f t="shared" si="8"/>
        <v>25.537500000000001</v>
      </c>
      <c r="I122" s="69">
        <f t="shared" si="9"/>
        <v>14301</v>
      </c>
      <c r="J122" s="105">
        <f t="shared" si="10"/>
        <v>4.5546372370380064E-4</v>
      </c>
    </row>
    <row r="123" spans="1:10" ht="38.25" x14ac:dyDescent="0.2">
      <c r="A123" s="16" t="s">
        <v>416</v>
      </c>
      <c r="B123" s="76" t="s">
        <v>29</v>
      </c>
      <c r="C123" s="77" t="s">
        <v>22</v>
      </c>
      <c r="D123" s="79" t="s">
        <v>30</v>
      </c>
      <c r="E123" s="58" t="s">
        <v>26</v>
      </c>
      <c r="F123" s="83">
        <v>12</v>
      </c>
      <c r="G123" s="85">
        <v>945.23</v>
      </c>
      <c r="H123" s="69">
        <f t="shared" si="8"/>
        <v>1181.5374999999999</v>
      </c>
      <c r="I123" s="69">
        <f t="shared" si="9"/>
        <v>14178.449999999999</v>
      </c>
      <c r="J123" s="105">
        <f t="shared" si="10"/>
        <v>4.5156070438068328E-4</v>
      </c>
    </row>
    <row r="124" spans="1:10" ht="38.25" x14ac:dyDescent="0.2">
      <c r="A124" s="16" t="s">
        <v>472</v>
      </c>
      <c r="B124" s="45">
        <v>90831</v>
      </c>
      <c r="C124" s="16" t="s">
        <v>22</v>
      </c>
      <c r="D124" s="17" t="s">
        <v>639</v>
      </c>
      <c r="E124" s="15" t="s">
        <v>38</v>
      </c>
      <c r="F124" s="63">
        <v>60</v>
      </c>
      <c r="G124" s="69">
        <v>154.47</v>
      </c>
      <c r="H124" s="69">
        <f t="shared" si="8"/>
        <v>193.08750000000001</v>
      </c>
      <c r="I124" s="31">
        <f t="shared" si="9"/>
        <v>11585.25</v>
      </c>
      <c r="J124" s="105">
        <f t="shared" si="10"/>
        <v>3.6897147787143952E-4</v>
      </c>
    </row>
    <row r="125" spans="1:10" x14ac:dyDescent="0.2">
      <c r="A125" s="12" t="s">
        <v>441</v>
      </c>
      <c r="B125" s="13" t="s">
        <v>99</v>
      </c>
      <c r="C125" s="12" t="s">
        <v>36</v>
      </c>
      <c r="D125" s="14" t="s">
        <v>100</v>
      </c>
      <c r="E125" s="15" t="s">
        <v>20</v>
      </c>
      <c r="F125" s="25">
        <v>561</v>
      </c>
      <c r="G125" s="31">
        <v>15.84</v>
      </c>
      <c r="H125" s="31">
        <f t="shared" si="8"/>
        <v>19.8</v>
      </c>
      <c r="I125" s="31">
        <f t="shared" si="9"/>
        <v>11107.800000000001</v>
      </c>
      <c r="J125" s="105">
        <f t="shared" si="10"/>
        <v>3.5376546746081233E-4</v>
      </c>
    </row>
    <row r="126" spans="1:10" x14ac:dyDescent="0.2">
      <c r="A126" s="12" t="s">
        <v>479</v>
      </c>
      <c r="B126" s="13" t="s">
        <v>219</v>
      </c>
      <c r="C126" s="12" t="s">
        <v>18</v>
      </c>
      <c r="D126" s="14" t="s">
        <v>220</v>
      </c>
      <c r="E126" s="15" t="s">
        <v>87</v>
      </c>
      <c r="F126" s="25">
        <v>48</v>
      </c>
      <c r="G126" s="31">
        <v>180.15</v>
      </c>
      <c r="H126" s="31">
        <f t="shared" si="8"/>
        <v>225.1875</v>
      </c>
      <c r="I126" s="31">
        <f t="shared" si="9"/>
        <v>10809</v>
      </c>
      <c r="J126" s="105">
        <f t="shared" si="10"/>
        <v>3.4424917065340756E-4</v>
      </c>
    </row>
    <row r="127" spans="1:10" ht="25.5" x14ac:dyDescent="0.2">
      <c r="A127" s="16" t="s">
        <v>413</v>
      </c>
      <c r="B127" s="16">
        <v>103689</v>
      </c>
      <c r="C127" s="16" t="s">
        <v>22</v>
      </c>
      <c r="D127" s="17" t="s">
        <v>607</v>
      </c>
      <c r="E127" s="57" t="s">
        <v>20</v>
      </c>
      <c r="F127" s="63">
        <v>18</v>
      </c>
      <c r="G127" s="69">
        <v>464.77</v>
      </c>
      <c r="H127" s="31">
        <f t="shared" si="8"/>
        <v>580.96249999999998</v>
      </c>
      <c r="I127" s="31">
        <f t="shared" si="9"/>
        <v>10457.324999999999</v>
      </c>
      <c r="J127" s="105">
        <f t="shared" si="10"/>
        <v>3.3304889060071651E-4</v>
      </c>
    </row>
    <row r="128" spans="1:10" x14ac:dyDescent="0.2">
      <c r="A128" s="16" t="s">
        <v>481</v>
      </c>
      <c r="B128" s="45" t="s">
        <v>223</v>
      </c>
      <c r="C128" s="16" t="s">
        <v>18</v>
      </c>
      <c r="D128" s="17" t="s">
        <v>224</v>
      </c>
      <c r="E128" s="57" t="s">
        <v>38</v>
      </c>
      <c r="F128" s="63">
        <v>28</v>
      </c>
      <c r="G128" s="69">
        <v>274.72000000000003</v>
      </c>
      <c r="H128" s="31">
        <f t="shared" si="8"/>
        <v>343.40000000000003</v>
      </c>
      <c r="I128" s="31">
        <f t="shared" si="9"/>
        <v>9615.2000000000007</v>
      </c>
      <c r="J128" s="105">
        <f t="shared" si="10"/>
        <v>3.0622857115983386E-4</v>
      </c>
    </row>
    <row r="129" spans="1:10" x14ac:dyDescent="0.2">
      <c r="A129" s="16" t="s">
        <v>491</v>
      </c>
      <c r="B129" s="45" t="s">
        <v>248</v>
      </c>
      <c r="C129" s="16" t="s">
        <v>36</v>
      </c>
      <c r="D129" s="17" t="s">
        <v>249</v>
      </c>
      <c r="E129" s="57" t="s">
        <v>38</v>
      </c>
      <c r="F129" s="63">
        <v>14</v>
      </c>
      <c r="G129" s="69">
        <v>454.23</v>
      </c>
      <c r="H129" s="31">
        <f t="shared" si="8"/>
        <v>567.78750000000002</v>
      </c>
      <c r="I129" s="31">
        <f t="shared" si="9"/>
        <v>7949.0250000000005</v>
      </c>
      <c r="J129" s="105">
        <f t="shared" si="10"/>
        <v>2.5316359179879756E-4</v>
      </c>
    </row>
    <row r="130" spans="1:10" ht="51" x14ac:dyDescent="0.2">
      <c r="A130" s="16" t="s">
        <v>423</v>
      </c>
      <c r="B130" s="76" t="s">
        <v>46</v>
      </c>
      <c r="C130" s="16" t="s">
        <v>699</v>
      </c>
      <c r="D130" s="79" t="s">
        <v>47</v>
      </c>
      <c r="E130" s="81" t="s">
        <v>48</v>
      </c>
      <c r="F130" s="83">
        <v>597</v>
      </c>
      <c r="G130" s="85">
        <v>22</v>
      </c>
      <c r="H130" s="31">
        <f t="shared" si="8"/>
        <v>27.5</v>
      </c>
      <c r="I130" s="31">
        <f t="shared" si="9"/>
        <v>16417.5</v>
      </c>
      <c r="J130" s="105">
        <f t="shared" si="10"/>
        <v>5.2287082608958447E-4</v>
      </c>
    </row>
    <row r="131" spans="1:10" ht="25.5" x14ac:dyDescent="0.2">
      <c r="A131" s="16" t="s">
        <v>501</v>
      </c>
      <c r="B131" s="45">
        <v>95782</v>
      </c>
      <c r="C131" s="16" t="s">
        <v>22</v>
      </c>
      <c r="D131" s="17" t="s">
        <v>689</v>
      </c>
      <c r="E131" s="57" t="s">
        <v>38</v>
      </c>
      <c r="F131" s="63">
        <v>168</v>
      </c>
      <c r="G131" s="69">
        <v>36.25</v>
      </c>
      <c r="H131" s="31">
        <f t="shared" si="8"/>
        <v>45.3125</v>
      </c>
      <c r="I131" s="31">
        <f t="shared" si="9"/>
        <v>7612.5</v>
      </c>
      <c r="J131" s="105">
        <f t="shared" si="10"/>
        <v>2.4244581474688361E-4</v>
      </c>
    </row>
    <row r="132" spans="1:10" x14ac:dyDescent="0.2">
      <c r="A132" s="16" t="s">
        <v>560</v>
      </c>
      <c r="B132" s="16">
        <v>98524</v>
      </c>
      <c r="C132" s="16" t="s">
        <v>22</v>
      </c>
      <c r="D132" s="17" t="s">
        <v>391</v>
      </c>
      <c r="E132" s="16" t="s">
        <v>20</v>
      </c>
      <c r="F132" s="18">
        <v>1197.32</v>
      </c>
      <c r="G132" s="32">
        <v>4.79</v>
      </c>
      <c r="H132" s="31">
        <f t="shared" si="8"/>
        <v>5.9874999999999998</v>
      </c>
      <c r="I132" s="31">
        <f t="shared" si="9"/>
        <v>7168.9534999999996</v>
      </c>
      <c r="J132" s="105">
        <f t="shared" si="10"/>
        <v>2.2831957598555306E-4</v>
      </c>
    </row>
    <row r="133" spans="1:10" ht="38.25" x14ac:dyDescent="0.2">
      <c r="A133" s="16" t="s">
        <v>414</v>
      </c>
      <c r="B133" s="76" t="s">
        <v>24</v>
      </c>
      <c r="C133" s="77" t="s">
        <v>22</v>
      </c>
      <c r="D133" s="17" t="s">
        <v>25</v>
      </c>
      <c r="E133" s="81" t="s">
        <v>26</v>
      </c>
      <c r="F133" s="83">
        <v>8</v>
      </c>
      <c r="G133" s="85">
        <v>650.39</v>
      </c>
      <c r="H133" s="31">
        <f t="shared" si="8"/>
        <v>812.98749999999995</v>
      </c>
      <c r="I133" s="31">
        <f t="shared" si="9"/>
        <v>6503.9</v>
      </c>
      <c r="J133" s="105">
        <f t="shared" si="10"/>
        <v>2.0713869747550164E-4</v>
      </c>
    </row>
    <row r="134" spans="1:10" x14ac:dyDescent="0.2">
      <c r="A134" s="16" t="s">
        <v>451</v>
      </c>
      <c r="B134" s="45" t="s">
        <v>119</v>
      </c>
      <c r="C134" s="16" t="s">
        <v>18</v>
      </c>
      <c r="D134" s="17" t="s">
        <v>120</v>
      </c>
      <c r="E134" s="57" t="s">
        <v>20</v>
      </c>
      <c r="F134" s="63">
        <v>275</v>
      </c>
      <c r="G134" s="69">
        <v>18.45</v>
      </c>
      <c r="H134" s="31">
        <f t="shared" si="8"/>
        <v>23.0625</v>
      </c>
      <c r="I134" s="31">
        <f t="shared" si="9"/>
        <v>6342.1875</v>
      </c>
      <c r="J134" s="105">
        <f t="shared" si="10"/>
        <v>2.0198841585747137E-4</v>
      </c>
    </row>
    <row r="135" spans="1:10" ht="38.25" x14ac:dyDescent="0.2">
      <c r="A135" s="16" t="s">
        <v>513</v>
      </c>
      <c r="B135" s="45">
        <v>91893</v>
      </c>
      <c r="C135" s="16" t="s">
        <v>22</v>
      </c>
      <c r="D135" s="17" t="s">
        <v>696</v>
      </c>
      <c r="E135" s="57" t="s">
        <v>38</v>
      </c>
      <c r="F135" s="63">
        <v>280</v>
      </c>
      <c r="G135" s="69">
        <v>17.190000000000001</v>
      </c>
      <c r="H135" s="31">
        <f t="shared" ref="H135:H162" si="11">G135+(G135*$G$3)</f>
        <v>21.487500000000001</v>
      </c>
      <c r="I135" s="31">
        <f t="shared" ref="I135:I162" si="12">F135*H135</f>
        <v>6016.5</v>
      </c>
      <c r="J135" s="105">
        <f t="shared" si="10"/>
        <v>1.9161579565512318E-4</v>
      </c>
    </row>
    <row r="136" spans="1:10" ht="51" x14ac:dyDescent="0.2">
      <c r="A136" s="16" t="s">
        <v>545</v>
      </c>
      <c r="B136" s="16" t="s">
        <v>379</v>
      </c>
      <c r="C136" s="16" t="s">
        <v>378</v>
      </c>
      <c r="D136" s="17" t="s">
        <v>673</v>
      </c>
      <c r="E136" s="16" t="s">
        <v>20</v>
      </c>
      <c r="F136" s="18">
        <v>216.65</v>
      </c>
      <c r="G136" s="32">
        <v>26.58</v>
      </c>
      <c r="H136" s="31">
        <f t="shared" si="11"/>
        <v>33.224999999999994</v>
      </c>
      <c r="I136" s="31">
        <f t="shared" si="12"/>
        <v>7198.1962499999991</v>
      </c>
      <c r="J136" s="105">
        <f t="shared" si="10"/>
        <v>2.2925091028429715E-4</v>
      </c>
    </row>
    <row r="137" spans="1:10" ht="38.25" x14ac:dyDescent="0.2">
      <c r="A137" s="16" t="s">
        <v>499</v>
      </c>
      <c r="B137" s="45">
        <v>95791</v>
      </c>
      <c r="C137" s="16" t="s">
        <v>22</v>
      </c>
      <c r="D137" s="17" t="s">
        <v>690</v>
      </c>
      <c r="E137" s="57" t="s">
        <v>38</v>
      </c>
      <c r="F137" s="63">
        <v>80</v>
      </c>
      <c r="G137" s="69">
        <v>59.76</v>
      </c>
      <c r="H137" s="31">
        <f t="shared" si="11"/>
        <v>74.7</v>
      </c>
      <c r="I137" s="31">
        <f t="shared" si="12"/>
        <v>5976</v>
      </c>
      <c r="J137" s="105">
        <f t="shared" si="10"/>
        <v>1.9032593614809544E-4</v>
      </c>
    </row>
    <row r="138" spans="1:10" x14ac:dyDescent="0.2">
      <c r="A138" s="16" t="s">
        <v>492</v>
      </c>
      <c r="B138" s="45" t="s">
        <v>250</v>
      </c>
      <c r="C138" s="16" t="s">
        <v>18</v>
      </c>
      <c r="D138" s="17" t="s">
        <v>251</v>
      </c>
      <c r="E138" s="57" t="s">
        <v>38</v>
      </c>
      <c r="F138" s="63">
        <v>70</v>
      </c>
      <c r="G138" s="69">
        <v>68.040000000000006</v>
      </c>
      <c r="H138" s="31">
        <f t="shared" si="11"/>
        <v>85.050000000000011</v>
      </c>
      <c r="I138" s="31">
        <f t="shared" si="12"/>
        <v>5953.5000000000009</v>
      </c>
      <c r="J138" s="105">
        <f t="shared" si="10"/>
        <v>1.8960934753308004E-4</v>
      </c>
    </row>
    <row r="139" spans="1:10" x14ac:dyDescent="0.2">
      <c r="A139" s="16" t="s">
        <v>437</v>
      </c>
      <c r="B139" s="45" t="s">
        <v>90</v>
      </c>
      <c r="C139" s="16" t="s">
        <v>18</v>
      </c>
      <c r="D139" s="17" t="s">
        <v>91</v>
      </c>
      <c r="E139" s="57" t="s">
        <v>38</v>
      </c>
      <c r="F139" s="63">
        <v>156</v>
      </c>
      <c r="G139" s="69">
        <v>28.39</v>
      </c>
      <c r="H139" s="31">
        <f t="shared" si="11"/>
        <v>35.487499999999997</v>
      </c>
      <c r="I139" s="31">
        <f t="shared" si="12"/>
        <v>5536.0499999999993</v>
      </c>
      <c r="J139" s="105">
        <f t="shared" si="10"/>
        <v>1.7631424009582723E-4</v>
      </c>
    </row>
    <row r="140" spans="1:10" x14ac:dyDescent="0.2">
      <c r="A140" s="16" t="s">
        <v>517</v>
      </c>
      <c r="B140" s="45" t="s">
        <v>300</v>
      </c>
      <c r="C140" s="16" t="s">
        <v>36</v>
      </c>
      <c r="D140" s="17" t="s">
        <v>301</v>
      </c>
      <c r="E140" s="57" t="s">
        <v>38</v>
      </c>
      <c r="F140" s="63">
        <v>588</v>
      </c>
      <c r="G140" s="69">
        <v>7.44</v>
      </c>
      <c r="H140" s="31">
        <f t="shared" si="11"/>
        <v>9.3000000000000007</v>
      </c>
      <c r="I140" s="31">
        <f t="shared" si="12"/>
        <v>5468.4000000000005</v>
      </c>
      <c r="J140" s="105">
        <f t="shared" si="10"/>
        <v>1.7415969699334757E-4</v>
      </c>
    </row>
    <row r="141" spans="1:10" ht="38.25" x14ac:dyDescent="0.2">
      <c r="A141" s="16" t="s">
        <v>512</v>
      </c>
      <c r="B141" s="45">
        <v>91890</v>
      </c>
      <c r="C141" s="16" t="s">
        <v>22</v>
      </c>
      <c r="D141" s="17" t="s">
        <v>695</v>
      </c>
      <c r="E141" s="57" t="s">
        <v>38</v>
      </c>
      <c r="F141" s="63">
        <v>280</v>
      </c>
      <c r="G141" s="69">
        <v>13.81</v>
      </c>
      <c r="H141" s="31">
        <f t="shared" si="11"/>
        <v>17.262499999999999</v>
      </c>
      <c r="I141" s="31">
        <f t="shared" si="12"/>
        <v>4833.5</v>
      </c>
      <c r="J141" s="105">
        <f t="shared" si="10"/>
        <v>1.539391586967569E-4</v>
      </c>
    </row>
    <row r="142" spans="1:10" ht="38.25" x14ac:dyDescent="0.2">
      <c r="A142" s="16" t="s">
        <v>482</v>
      </c>
      <c r="B142" s="45">
        <v>89986</v>
      </c>
      <c r="C142" s="16" t="s">
        <v>22</v>
      </c>
      <c r="D142" s="17" t="s">
        <v>686</v>
      </c>
      <c r="E142" s="57" t="s">
        <v>38</v>
      </c>
      <c r="F142" s="63">
        <v>56</v>
      </c>
      <c r="G142" s="69">
        <v>65.94</v>
      </c>
      <c r="H142" s="31">
        <f t="shared" si="11"/>
        <v>82.424999999999997</v>
      </c>
      <c r="I142" s="31">
        <f t="shared" si="12"/>
        <v>4615.8</v>
      </c>
      <c r="J142" s="105">
        <f t="shared" si="10"/>
        <v>1.4700576574169661E-4</v>
      </c>
    </row>
    <row r="143" spans="1:10" x14ac:dyDescent="0.2">
      <c r="A143" s="16" t="s">
        <v>476</v>
      </c>
      <c r="B143" s="45" t="s">
        <v>213</v>
      </c>
      <c r="C143" s="16" t="s">
        <v>18</v>
      </c>
      <c r="D143" s="17" t="s">
        <v>214</v>
      </c>
      <c r="E143" s="57" t="s">
        <v>87</v>
      </c>
      <c r="F143" s="63">
        <v>30</v>
      </c>
      <c r="G143" s="69">
        <v>122.21</v>
      </c>
      <c r="H143" s="31">
        <f t="shared" si="11"/>
        <v>152.76249999999999</v>
      </c>
      <c r="I143" s="31">
        <f t="shared" si="12"/>
        <v>4582.875</v>
      </c>
      <c r="J143" s="105">
        <f t="shared" si="10"/>
        <v>1.4595715773505735E-4</v>
      </c>
    </row>
    <row r="144" spans="1:10" ht="25.5" x14ac:dyDescent="0.2">
      <c r="A144" s="16" t="s">
        <v>455</v>
      </c>
      <c r="B144" s="101">
        <v>97641</v>
      </c>
      <c r="C144" s="16" t="s">
        <v>22</v>
      </c>
      <c r="D144" s="17" t="s">
        <v>708</v>
      </c>
      <c r="E144" s="57" t="s">
        <v>20</v>
      </c>
      <c r="F144" s="63">
        <v>1116</v>
      </c>
      <c r="G144" s="69">
        <v>3.07</v>
      </c>
      <c r="H144" s="31">
        <f t="shared" si="11"/>
        <v>3.8374999999999999</v>
      </c>
      <c r="I144" s="31">
        <f t="shared" si="12"/>
        <v>4282.6499999999996</v>
      </c>
      <c r="J144" s="105">
        <f t="shared" si="10"/>
        <v>1.3639547698203494E-4</v>
      </c>
    </row>
    <row r="145" spans="1:10" ht="25.5" x14ac:dyDescent="0.2">
      <c r="A145" s="16"/>
      <c r="B145" s="101">
        <v>97642</v>
      </c>
      <c r="C145" s="16" t="s">
        <v>22</v>
      </c>
      <c r="D145" s="17" t="s">
        <v>709</v>
      </c>
      <c r="E145" s="57" t="s">
        <v>20</v>
      </c>
      <c r="F145" s="63">
        <v>1116</v>
      </c>
      <c r="G145" s="69">
        <v>2.85</v>
      </c>
      <c r="H145" s="31">
        <f t="shared" si="11"/>
        <v>3.5625</v>
      </c>
      <c r="I145" s="31">
        <f t="shared" si="12"/>
        <v>3975.75</v>
      </c>
      <c r="J145" s="105">
        <f t="shared" si="10"/>
        <v>1.2662120827322464E-4</v>
      </c>
    </row>
    <row r="146" spans="1:10" ht="25.5" x14ac:dyDescent="0.2">
      <c r="A146" s="16" t="s">
        <v>522</v>
      </c>
      <c r="B146" s="45" t="s">
        <v>310</v>
      </c>
      <c r="C146" s="16" t="s">
        <v>36</v>
      </c>
      <c r="D146" s="17" t="s">
        <v>311</v>
      </c>
      <c r="E146" s="57" t="s">
        <v>38</v>
      </c>
      <c r="F146" s="63">
        <v>16</v>
      </c>
      <c r="G146" s="69">
        <v>175.59</v>
      </c>
      <c r="H146" s="31">
        <f t="shared" si="11"/>
        <v>219.48750000000001</v>
      </c>
      <c r="I146" s="31">
        <f t="shared" si="12"/>
        <v>3511.8</v>
      </c>
      <c r="J146" s="105">
        <f t="shared" si="10"/>
        <v>1.1184515103160668E-4</v>
      </c>
    </row>
    <row r="147" spans="1:10" x14ac:dyDescent="0.2">
      <c r="A147" s="16" t="s">
        <v>631</v>
      </c>
      <c r="B147" s="101" t="s">
        <v>630</v>
      </c>
      <c r="C147" s="16" t="s">
        <v>18</v>
      </c>
      <c r="D147" s="17" t="s">
        <v>632</v>
      </c>
      <c r="E147" s="16" t="s">
        <v>183</v>
      </c>
      <c r="F147" s="63">
        <v>1200</v>
      </c>
      <c r="G147" s="69">
        <v>2.0499999999999998</v>
      </c>
      <c r="H147" s="31">
        <f t="shared" si="11"/>
        <v>2.5625</v>
      </c>
      <c r="I147" s="31">
        <f t="shared" si="12"/>
        <v>3075</v>
      </c>
      <c r="J147" s="105">
        <f t="shared" si="10"/>
        <v>9.7933777385440673E-5</v>
      </c>
    </row>
    <row r="148" spans="1:10" ht="25.5" x14ac:dyDescent="0.2">
      <c r="A148" s="16" t="s">
        <v>475</v>
      </c>
      <c r="B148" s="45">
        <v>86887</v>
      </c>
      <c r="C148" s="16" t="s">
        <v>22</v>
      </c>
      <c r="D148" s="17" t="s">
        <v>642</v>
      </c>
      <c r="E148" s="57" t="s">
        <v>38</v>
      </c>
      <c r="F148" s="63">
        <v>48</v>
      </c>
      <c r="G148" s="69">
        <v>47.25</v>
      </c>
      <c r="H148" s="31">
        <f t="shared" si="11"/>
        <v>59.0625</v>
      </c>
      <c r="I148" s="31">
        <f t="shared" si="12"/>
        <v>2835</v>
      </c>
      <c r="J148" s="105">
        <f t="shared" si="10"/>
        <v>9.0290165491942854E-5</v>
      </c>
    </row>
    <row r="149" spans="1:10" ht="38.25" x14ac:dyDescent="0.2">
      <c r="A149" s="16" t="s">
        <v>497</v>
      </c>
      <c r="B149" s="45">
        <v>95778</v>
      </c>
      <c r="C149" s="16" t="s">
        <v>22</v>
      </c>
      <c r="D149" s="17" t="s">
        <v>688</v>
      </c>
      <c r="E149" s="57" t="s">
        <v>38</v>
      </c>
      <c r="F149" s="63">
        <v>70</v>
      </c>
      <c r="G149" s="69">
        <v>31.26</v>
      </c>
      <c r="H149" s="31">
        <f t="shared" si="11"/>
        <v>39.075000000000003</v>
      </c>
      <c r="I149" s="31">
        <f t="shared" si="12"/>
        <v>2735.25</v>
      </c>
      <c r="J149" s="105">
        <f t="shared" si="10"/>
        <v>8.7113289298707837E-5</v>
      </c>
    </row>
    <row r="150" spans="1:10" ht="25.5" x14ac:dyDescent="0.2">
      <c r="A150" s="16" t="s">
        <v>506</v>
      </c>
      <c r="B150" s="45" t="s">
        <v>278</v>
      </c>
      <c r="C150" s="16" t="s">
        <v>36</v>
      </c>
      <c r="D150" s="17" t="s">
        <v>279</v>
      </c>
      <c r="E150" s="57" t="s">
        <v>38</v>
      </c>
      <c r="F150" s="63">
        <v>56</v>
      </c>
      <c r="G150" s="69">
        <v>37.76</v>
      </c>
      <c r="H150" s="31">
        <f t="shared" si="11"/>
        <v>47.199999999999996</v>
      </c>
      <c r="I150" s="31">
        <f t="shared" si="12"/>
        <v>2643.2</v>
      </c>
      <c r="J150" s="105">
        <f t="shared" si="10"/>
        <v>8.4181645653722516E-5</v>
      </c>
    </row>
    <row r="151" spans="1:10" x14ac:dyDescent="0.2">
      <c r="A151" s="16" t="s">
        <v>440</v>
      </c>
      <c r="B151" s="45" t="s">
        <v>97</v>
      </c>
      <c r="C151" s="16" t="s">
        <v>36</v>
      </c>
      <c r="D151" s="17" t="s">
        <v>98</v>
      </c>
      <c r="E151" s="57" t="s">
        <v>20</v>
      </c>
      <c r="F151" s="63">
        <v>123.04</v>
      </c>
      <c r="G151" s="69">
        <v>15.84</v>
      </c>
      <c r="H151" s="31">
        <f t="shared" si="11"/>
        <v>19.8</v>
      </c>
      <c r="I151" s="31">
        <f t="shared" si="12"/>
        <v>2436.192</v>
      </c>
      <c r="J151" s="105">
        <f t="shared" si="10"/>
        <v>7.7588775608517546E-5</v>
      </c>
    </row>
    <row r="152" spans="1:10" ht="25.5" x14ac:dyDescent="0.2">
      <c r="A152" s="16" t="s">
        <v>539</v>
      </c>
      <c r="B152" s="16" t="s">
        <v>404</v>
      </c>
      <c r="C152" s="16" t="s">
        <v>22</v>
      </c>
      <c r="D152" s="17" t="s">
        <v>403</v>
      </c>
      <c r="E152" s="16" t="s">
        <v>20</v>
      </c>
      <c r="F152" s="18">
        <v>600</v>
      </c>
      <c r="G152" s="32">
        <v>2.93</v>
      </c>
      <c r="H152" s="31">
        <f t="shared" si="11"/>
        <v>3.6625000000000001</v>
      </c>
      <c r="I152" s="31">
        <f t="shared" si="12"/>
        <v>2197.5</v>
      </c>
      <c r="J152" s="105">
        <f t="shared" si="10"/>
        <v>6.9986821399839304E-5</v>
      </c>
    </row>
    <row r="153" spans="1:10" ht="38.25" x14ac:dyDescent="0.2">
      <c r="A153" s="16" t="s">
        <v>541</v>
      </c>
      <c r="B153" s="16" t="s">
        <v>399</v>
      </c>
      <c r="C153" s="16" t="s">
        <v>349</v>
      </c>
      <c r="D153" s="17" t="s">
        <v>398</v>
      </c>
      <c r="E153" s="16" t="s">
        <v>183</v>
      </c>
      <c r="F153" s="18">
        <v>180</v>
      </c>
      <c r="G153" s="32">
        <v>9.4700000000000006</v>
      </c>
      <c r="H153" s="31">
        <f t="shared" si="11"/>
        <v>11.8375</v>
      </c>
      <c r="I153" s="31">
        <f t="shared" si="12"/>
        <v>2130.75</v>
      </c>
      <c r="J153" s="105">
        <f t="shared" si="10"/>
        <v>6.7860941841960235E-5</v>
      </c>
    </row>
    <row r="154" spans="1:10" ht="51" x14ac:dyDescent="0.2">
      <c r="A154" s="16" t="s">
        <v>567</v>
      </c>
      <c r="B154" s="16" t="s">
        <v>350</v>
      </c>
      <c r="C154" s="16" t="s">
        <v>349</v>
      </c>
      <c r="D154" s="17" t="s">
        <v>348</v>
      </c>
      <c r="E154" s="16" t="s">
        <v>183</v>
      </c>
      <c r="F154" s="18">
        <v>223.8</v>
      </c>
      <c r="G154" s="32">
        <v>10.93</v>
      </c>
      <c r="H154" s="31">
        <f t="shared" si="11"/>
        <v>13.6625</v>
      </c>
      <c r="I154" s="31">
        <f t="shared" si="12"/>
        <v>3057.6675</v>
      </c>
      <c r="J154" s="105">
        <f t="shared" si="10"/>
        <v>9.7381765289007127E-5</v>
      </c>
    </row>
    <row r="155" spans="1:10" ht="25.5" x14ac:dyDescent="0.2">
      <c r="A155" s="16" t="s">
        <v>453</v>
      </c>
      <c r="B155" s="45">
        <v>97663</v>
      </c>
      <c r="C155" s="16" t="s">
        <v>22</v>
      </c>
      <c r="D155" s="17" t="s">
        <v>619</v>
      </c>
      <c r="E155" s="57" t="s">
        <v>38</v>
      </c>
      <c r="F155" s="63">
        <v>80</v>
      </c>
      <c r="G155" s="69">
        <v>13.18</v>
      </c>
      <c r="H155" s="31">
        <f t="shared" si="11"/>
        <v>16.475000000000001</v>
      </c>
      <c r="I155" s="31">
        <f t="shared" si="12"/>
        <v>1318</v>
      </c>
      <c r="J155" s="105">
        <f t="shared" si="10"/>
        <v>4.1976168648458797E-5</v>
      </c>
    </row>
    <row r="156" spans="1:10" x14ac:dyDescent="0.2">
      <c r="A156" s="16" t="s">
        <v>444</v>
      </c>
      <c r="B156" s="45" t="s">
        <v>105</v>
      </c>
      <c r="C156" s="16" t="s">
        <v>18</v>
      </c>
      <c r="D156" s="17" t="s">
        <v>106</v>
      </c>
      <c r="E156" s="57" t="s">
        <v>87</v>
      </c>
      <c r="F156" s="63">
        <v>40</v>
      </c>
      <c r="G156" s="69">
        <v>23.07</v>
      </c>
      <c r="H156" s="31">
        <f t="shared" si="11"/>
        <v>28.837499999999999</v>
      </c>
      <c r="I156" s="31">
        <f t="shared" si="12"/>
        <v>1153.5</v>
      </c>
      <c r="J156" s="105">
        <f t="shared" si="10"/>
        <v>3.6737109663123841E-5</v>
      </c>
    </row>
    <row r="157" spans="1:10" x14ac:dyDescent="0.2">
      <c r="A157" s="16" t="s">
        <v>502</v>
      </c>
      <c r="B157" s="45" t="s">
        <v>270</v>
      </c>
      <c r="C157" s="16" t="s">
        <v>18</v>
      </c>
      <c r="D157" s="17" t="s">
        <v>271</v>
      </c>
      <c r="E157" s="57" t="s">
        <v>38</v>
      </c>
      <c r="F157" s="63">
        <v>154</v>
      </c>
      <c r="G157" s="69">
        <v>4.99</v>
      </c>
      <c r="H157" s="31">
        <f t="shared" si="11"/>
        <v>6.2375000000000007</v>
      </c>
      <c r="I157" s="31">
        <f t="shared" si="12"/>
        <v>960.57500000000016</v>
      </c>
      <c r="J157" s="105">
        <f t="shared" si="10"/>
        <v>3.0592760394152742E-5</v>
      </c>
    </row>
    <row r="158" spans="1:10" x14ac:dyDescent="0.2">
      <c r="A158" s="16" t="s">
        <v>439</v>
      </c>
      <c r="B158" s="45" t="s">
        <v>95</v>
      </c>
      <c r="C158" s="16" t="s">
        <v>36</v>
      </c>
      <c r="D158" s="17" t="s">
        <v>96</v>
      </c>
      <c r="E158" s="57" t="s">
        <v>38</v>
      </c>
      <c r="F158" s="63">
        <v>14</v>
      </c>
      <c r="G158" s="69">
        <v>40.44</v>
      </c>
      <c r="H158" s="31">
        <f t="shared" si="11"/>
        <v>50.55</v>
      </c>
      <c r="I158" s="31">
        <f t="shared" si="12"/>
        <v>707.69999999999993</v>
      </c>
      <c r="J158" s="105">
        <f t="shared" si="10"/>
        <v>2.2539100570951661E-5</v>
      </c>
    </row>
    <row r="159" spans="1:10" x14ac:dyDescent="0.2">
      <c r="A159" s="16" t="s">
        <v>503</v>
      </c>
      <c r="B159" s="45" t="s">
        <v>272</v>
      </c>
      <c r="C159" s="16" t="s">
        <v>18</v>
      </c>
      <c r="D159" s="17" t="s">
        <v>273</v>
      </c>
      <c r="E159" s="57" t="s">
        <v>38</v>
      </c>
      <c r="F159" s="63">
        <v>84</v>
      </c>
      <c r="G159" s="69">
        <v>6.11</v>
      </c>
      <c r="H159" s="31">
        <f t="shared" si="11"/>
        <v>7.6375000000000002</v>
      </c>
      <c r="I159" s="31">
        <f t="shared" si="12"/>
        <v>641.55000000000007</v>
      </c>
      <c r="J159" s="105">
        <f t="shared" si="10"/>
        <v>2.0432330042806331E-5</v>
      </c>
    </row>
    <row r="160" spans="1:10" x14ac:dyDescent="0.2">
      <c r="A160" s="16" t="s">
        <v>508</v>
      </c>
      <c r="B160" s="45" t="s">
        <v>282</v>
      </c>
      <c r="C160" s="16" t="s">
        <v>36</v>
      </c>
      <c r="D160" s="17" t="s">
        <v>283</v>
      </c>
      <c r="E160" s="57" t="s">
        <v>38</v>
      </c>
      <c r="F160" s="63">
        <v>42</v>
      </c>
      <c r="G160" s="69">
        <v>9.9700000000000006</v>
      </c>
      <c r="H160" s="31">
        <f t="shared" si="11"/>
        <v>12.4625</v>
      </c>
      <c r="I160" s="31">
        <f t="shared" si="12"/>
        <v>523.42500000000007</v>
      </c>
      <c r="J160" s="105">
        <f t="shared" si="10"/>
        <v>1.6670239813975377E-5</v>
      </c>
    </row>
    <row r="161" spans="1:10" x14ac:dyDescent="0.2">
      <c r="A161" s="16" t="s">
        <v>507</v>
      </c>
      <c r="B161" s="45" t="s">
        <v>280</v>
      </c>
      <c r="C161" s="16" t="s">
        <v>36</v>
      </c>
      <c r="D161" s="17" t="s">
        <v>281</v>
      </c>
      <c r="E161" s="57" t="s">
        <v>38</v>
      </c>
      <c r="F161" s="63">
        <v>42</v>
      </c>
      <c r="G161" s="69">
        <v>9.57</v>
      </c>
      <c r="H161" s="31">
        <f t="shared" si="11"/>
        <v>11.9625</v>
      </c>
      <c r="I161" s="31">
        <f t="shared" si="12"/>
        <v>502.42500000000001</v>
      </c>
      <c r="J161" s="105">
        <f t="shared" si="10"/>
        <v>1.600142377329432E-5</v>
      </c>
    </row>
    <row r="162" spans="1:10" ht="25.5" x14ac:dyDescent="0.2">
      <c r="A162" s="16" t="s">
        <v>417</v>
      </c>
      <c r="B162" s="45" t="s">
        <v>31</v>
      </c>
      <c r="C162" s="16" t="s">
        <v>32</v>
      </c>
      <c r="D162" s="17" t="s">
        <v>33</v>
      </c>
      <c r="E162" s="57" t="s">
        <v>34</v>
      </c>
      <c r="F162" s="63">
        <v>1</v>
      </c>
      <c r="G162" s="69">
        <v>271.47000000000003</v>
      </c>
      <c r="H162" s="31">
        <f t="shared" si="11"/>
        <v>339.33750000000003</v>
      </c>
      <c r="I162" s="31">
        <f t="shared" si="12"/>
        <v>339.33750000000003</v>
      </c>
      <c r="J162" s="105">
        <f t="shared" si="10"/>
        <v>1.0807350628790886E-5</v>
      </c>
    </row>
    <row r="164" spans="1:10" ht="15" x14ac:dyDescent="0.2">
      <c r="A164" s="189" t="s">
        <v>672</v>
      </c>
      <c r="B164" s="189"/>
      <c r="C164" s="189"/>
      <c r="D164" s="189"/>
      <c r="E164" s="189"/>
      <c r="F164" s="189"/>
      <c r="G164" s="189"/>
      <c r="H164" s="189"/>
      <c r="I164" s="8"/>
    </row>
    <row r="167" spans="1:10" x14ac:dyDescent="0.2">
      <c r="D167" s="151" t="s">
        <v>712</v>
      </c>
    </row>
    <row r="168" spans="1:10" x14ac:dyDescent="0.2">
      <c r="D168" s="152" t="s">
        <v>713</v>
      </c>
    </row>
    <row r="169" spans="1:10" x14ac:dyDescent="0.2">
      <c r="D169" s="103" t="s">
        <v>714</v>
      </c>
    </row>
  </sheetData>
  <autoFilter ref="A6:J162" xr:uid="{00000000-0009-0000-0000-000001000000}"/>
  <sortState ref="A7:I195">
    <sortCondition descending="1" ref="I7:I195"/>
  </sortState>
  <mergeCells count="7">
    <mergeCell ref="A164:H164"/>
    <mergeCell ref="A1:C1"/>
    <mergeCell ref="E2:F2"/>
    <mergeCell ref="G2:H2"/>
    <mergeCell ref="E3:F3"/>
    <mergeCell ref="G3:H3"/>
    <mergeCell ref="A4:I4"/>
  </mergeCells>
  <printOptions horizontalCentered="1"/>
  <pageMargins left="0" right="0" top="0" bottom="0" header="0" footer="0"/>
  <pageSetup paperSize="9" scale="8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8717D-E42D-4946-8B57-E789CA787EC5}">
  <dimension ref="A1:I10"/>
  <sheetViews>
    <sheetView workbookViewId="0">
      <selection activeCell="I6" sqref="I6"/>
    </sheetView>
  </sheetViews>
  <sheetFormatPr defaultRowHeight="14.25" x14ac:dyDescent="0.2"/>
  <cols>
    <col min="4" max="4" width="26.75" customWidth="1"/>
  </cols>
  <sheetData>
    <row r="1" spans="1:9" x14ac:dyDescent="0.2">
      <c r="A1" t="s">
        <v>727</v>
      </c>
    </row>
    <row r="5" spans="1:9" x14ac:dyDescent="0.2">
      <c r="G5" t="s">
        <v>728</v>
      </c>
    </row>
    <row r="6" spans="1:9" ht="75.75" customHeight="1" x14ac:dyDescent="0.2">
      <c r="A6" s="112" t="s">
        <v>417</v>
      </c>
      <c r="B6" s="113" t="s">
        <v>31</v>
      </c>
      <c r="C6" s="112" t="s">
        <v>32</v>
      </c>
      <c r="D6" s="114" t="s">
        <v>33</v>
      </c>
      <c r="E6" s="115" t="s">
        <v>34</v>
      </c>
      <c r="F6" s="116">
        <v>1</v>
      </c>
      <c r="G6" s="117">
        <v>271.47000000000003</v>
      </c>
      <c r="H6" s="117">
        <f t="shared" ref="H6" si="0">G6+(G6*$G$3)</f>
        <v>271.47000000000003</v>
      </c>
      <c r="I6" s="117">
        <f t="shared" ref="I6" si="1">F6*H6</f>
        <v>271.47000000000003</v>
      </c>
    </row>
    <row r="10" spans="1:9" x14ac:dyDescent="0.2">
      <c r="B10" t="s">
        <v>728</v>
      </c>
      <c r="C10" t="s">
        <v>729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95"/>
  <sheetViews>
    <sheetView showOutlineSymbols="0" showWhiteSpace="0" view="pageBreakPreview" topLeftCell="D37" zoomScale="130" zoomScaleNormal="100" zoomScaleSheetLayoutView="130" workbookViewId="0">
      <selection activeCell="I9" sqref="I9"/>
    </sheetView>
  </sheetViews>
  <sheetFormatPr defaultRowHeight="14.25" x14ac:dyDescent="0.2"/>
  <cols>
    <col min="1" max="1" width="7.5" style="6" customWidth="1"/>
    <col min="2" max="2" width="10" style="6" bestFit="1" customWidth="1"/>
    <col min="3" max="3" width="10.875" style="6" customWidth="1"/>
    <col min="4" max="4" width="60" style="36" bestFit="1" customWidth="1"/>
    <col min="5" max="5" width="8" style="36" bestFit="1" customWidth="1"/>
    <col min="6" max="6" width="13" style="21" bestFit="1" customWidth="1"/>
    <col min="7" max="8" width="13" style="22" bestFit="1" customWidth="1"/>
    <col min="9" max="9" width="16.125" style="22" customWidth="1"/>
    <col min="10" max="10" width="15.625" customWidth="1"/>
    <col min="11" max="11" width="12.25" customWidth="1"/>
  </cols>
  <sheetData>
    <row r="1" spans="1:11" ht="31.5" customHeight="1" x14ac:dyDescent="0.2">
      <c r="A1" s="181" t="s">
        <v>605</v>
      </c>
      <c r="B1" s="181"/>
      <c r="C1" s="181"/>
    </row>
    <row r="2" spans="1:11" ht="15" x14ac:dyDescent="0.25">
      <c r="A2" s="4"/>
      <c r="B2" s="4"/>
      <c r="C2" s="4"/>
      <c r="D2" s="34" t="s">
        <v>0</v>
      </c>
      <c r="E2" s="184"/>
      <c r="F2" s="184"/>
      <c r="G2" s="185" t="s">
        <v>1</v>
      </c>
      <c r="H2" s="185"/>
      <c r="I2" s="37" t="s">
        <v>2</v>
      </c>
    </row>
    <row r="3" spans="1:11" x14ac:dyDescent="0.2">
      <c r="B3" s="5"/>
      <c r="C3" s="5"/>
      <c r="D3" s="1" t="s">
        <v>3</v>
      </c>
      <c r="E3" s="186"/>
      <c r="F3" s="186"/>
      <c r="G3" s="187">
        <v>0.25</v>
      </c>
      <c r="H3" s="187"/>
      <c r="I3" s="27" t="s">
        <v>531</v>
      </c>
    </row>
    <row r="4" spans="1:11" x14ac:dyDescent="0.2">
      <c r="A4" s="182" t="s">
        <v>4</v>
      </c>
      <c r="B4" s="183"/>
      <c r="C4" s="183"/>
      <c r="D4" s="183"/>
      <c r="E4" s="183"/>
      <c r="F4" s="183"/>
      <c r="G4" s="183"/>
      <c r="H4" s="183"/>
      <c r="I4" s="183"/>
    </row>
    <row r="5" spans="1:11" s="3" customFormat="1" ht="30" x14ac:dyDescent="0.2">
      <c r="A5" s="9" t="s">
        <v>5</v>
      </c>
      <c r="B5" s="10" t="s">
        <v>6</v>
      </c>
      <c r="C5" s="9" t="s">
        <v>7</v>
      </c>
      <c r="D5" s="9" t="s">
        <v>8</v>
      </c>
      <c r="E5" s="11" t="s">
        <v>9</v>
      </c>
      <c r="F5" s="23" t="s">
        <v>10</v>
      </c>
      <c r="G5" s="28" t="s">
        <v>11</v>
      </c>
      <c r="H5" s="28" t="s">
        <v>12</v>
      </c>
      <c r="I5" s="28" t="s">
        <v>13</v>
      </c>
    </row>
    <row r="6" spans="1:11" x14ac:dyDescent="0.2">
      <c r="A6" s="19" t="s">
        <v>14</v>
      </c>
      <c r="B6" s="19"/>
      <c r="C6" s="19"/>
      <c r="D6" s="20" t="s">
        <v>15</v>
      </c>
      <c r="E6" s="20"/>
      <c r="F6" s="24"/>
      <c r="G6" s="29"/>
      <c r="H6" s="29"/>
      <c r="I6" s="30">
        <f>SUM(I7:I191)</f>
        <v>27670063.02412501</v>
      </c>
      <c r="K6" s="2"/>
    </row>
    <row r="7" spans="1:11" x14ac:dyDescent="0.2">
      <c r="A7" s="12" t="s">
        <v>466</v>
      </c>
      <c r="B7" s="39" t="s">
        <v>165</v>
      </c>
      <c r="C7" s="38" t="s">
        <v>18</v>
      </c>
      <c r="D7" s="40" t="s">
        <v>166</v>
      </c>
      <c r="E7" s="41" t="s">
        <v>20</v>
      </c>
      <c r="F7" s="42">
        <v>15624</v>
      </c>
      <c r="G7" s="43">
        <v>264.14</v>
      </c>
      <c r="H7" s="43">
        <f t="shared" ref="H7:H38" si="0">G7+(G7*$G$3)</f>
        <v>330.17499999999995</v>
      </c>
      <c r="I7" s="43">
        <f t="shared" ref="I7:I38" si="1">F7*H7</f>
        <v>5158654.1999999993</v>
      </c>
      <c r="J7" s="86">
        <f>(I7/$I$6)</f>
        <v>0.1864344940415302</v>
      </c>
    </row>
    <row r="8" spans="1:11" x14ac:dyDescent="0.2">
      <c r="A8" s="12" t="s">
        <v>148</v>
      </c>
      <c r="B8" s="39" t="s">
        <v>149</v>
      </c>
      <c r="C8" s="38" t="s">
        <v>18</v>
      </c>
      <c r="D8" s="40" t="s">
        <v>150</v>
      </c>
      <c r="E8" s="41" t="s">
        <v>20</v>
      </c>
      <c r="F8" s="42">
        <v>15624</v>
      </c>
      <c r="G8" s="43">
        <v>116.62</v>
      </c>
      <c r="H8" s="43">
        <f t="shared" si="0"/>
        <v>145.77500000000001</v>
      </c>
      <c r="I8" s="43">
        <f t="shared" si="1"/>
        <v>2277588.6</v>
      </c>
      <c r="J8" s="86">
        <f>(I8/$I$6)</f>
        <v>8.2312374858496462E-2</v>
      </c>
      <c r="K8" s="93">
        <f>J7+J8</f>
        <v>0.26874686890002664</v>
      </c>
    </row>
    <row r="9" spans="1:11" x14ac:dyDescent="0.2">
      <c r="A9" s="12" t="s">
        <v>529</v>
      </c>
      <c r="B9" s="87" t="s">
        <v>325</v>
      </c>
      <c r="C9" s="88" t="s">
        <v>18</v>
      </c>
      <c r="D9" s="89" t="s">
        <v>326</v>
      </c>
      <c r="E9" s="90" t="s">
        <v>20</v>
      </c>
      <c r="F9" s="91">
        <v>23231.52</v>
      </c>
      <c r="G9" s="92">
        <v>47.72</v>
      </c>
      <c r="H9" s="43">
        <f t="shared" si="0"/>
        <v>59.65</v>
      </c>
      <c r="I9" s="43">
        <f t="shared" si="1"/>
        <v>1385760.1680000001</v>
      </c>
      <c r="J9" s="86">
        <f t="shared" ref="J9:J72" si="2">(I9/$I$6)</f>
        <v>5.0081568906864493E-2</v>
      </c>
      <c r="K9" s="93">
        <f>K8+J9</f>
        <v>0.31882843780689113</v>
      </c>
    </row>
    <row r="10" spans="1:11" ht="25.5" x14ac:dyDescent="0.2">
      <c r="A10" s="12" t="s">
        <v>461</v>
      </c>
      <c r="B10" s="39" t="s">
        <v>144</v>
      </c>
      <c r="C10" s="38" t="s">
        <v>36</v>
      </c>
      <c r="D10" s="40" t="s">
        <v>145</v>
      </c>
      <c r="E10" s="41" t="s">
        <v>65</v>
      </c>
      <c r="F10" s="42">
        <v>1116</v>
      </c>
      <c r="G10" s="43">
        <v>828.84</v>
      </c>
      <c r="H10" s="43">
        <f t="shared" si="0"/>
        <v>1036.05</v>
      </c>
      <c r="I10" s="43">
        <f t="shared" si="1"/>
        <v>1156231.8</v>
      </c>
      <c r="J10" s="86">
        <f t="shared" si="2"/>
        <v>4.1786381151062188E-2</v>
      </c>
      <c r="K10" s="93">
        <f>K9+J10</f>
        <v>0.36061481895795333</v>
      </c>
    </row>
    <row r="11" spans="1:11" ht="25.5" x14ac:dyDescent="0.2">
      <c r="A11" s="12" t="s">
        <v>470</v>
      </c>
      <c r="B11" s="47" t="s">
        <v>173</v>
      </c>
      <c r="C11" s="51" t="s">
        <v>18</v>
      </c>
      <c r="D11" s="54" t="s">
        <v>174</v>
      </c>
      <c r="E11" s="59" t="s">
        <v>20</v>
      </c>
      <c r="F11" s="65">
        <v>4800</v>
      </c>
      <c r="G11" s="71">
        <v>143.37</v>
      </c>
      <c r="H11" s="31">
        <f t="shared" si="0"/>
        <v>179.21250000000001</v>
      </c>
      <c r="I11" s="31">
        <f t="shared" si="1"/>
        <v>860220</v>
      </c>
      <c r="J11" s="86">
        <f t="shared" si="2"/>
        <v>3.1088472738569128E-2</v>
      </c>
      <c r="K11" s="93">
        <f t="shared" ref="K11:K74" si="3">K10+J11</f>
        <v>0.39170329169652246</v>
      </c>
    </row>
    <row r="12" spans="1:11" x14ac:dyDescent="0.2">
      <c r="A12" s="12" t="s">
        <v>523</v>
      </c>
      <c r="B12" s="13" t="s">
        <v>312</v>
      </c>
      <c r="C12" s="12" t="s">
        <v>18</v>
      </c>
      <c r="D12" s="14" t="s">
        <v>313</v>
      </c>
      <c r="E12" s="15" t="s">
        <v>87</v>
      </c>
      <c r="F12" s="25">
        <v>956</v>
      </c>
      <c r="G12" s="31">
        <v>584.84</v>
      </c>
      <c r="H12" s="31">
        <f t="shared" si="0"/>
        <v>731.05000000000007</v>
      </c>
      <c r="I12" s="31">
        <f t="shared" si="1"/>
        <v>698883.8</v>
      </c>
      <c r="J12" s="86">
        <f t="shared" si="2"/>
        <v>2.5257759600715631E-2</v>
      </c>
      <c r="K12" s="93">
        <f t="shared" si="3"/>
        <v>0.41696105129723809</v>
      </c>
    </row>
    <row r="13" spans="1:11" x14ac:dyDescent="0.2">
      <c r="A13" s="12" t="s">
        <v>467</v>
      </c>
      <c r="B13" s="13" t="s">
        <v>167</v>
      </c>
      <c r="C13" s="12" t="s">
        <v>18</v>
      </c>
      <c r="D13" s="14" t="s">
        <v>168</v>
      </c>
      <c r="E13" s="15" t="s">
        <v>20</v>
      </c>
      <c r="F13" s="25">
        <v>561</v>
      </c>
      <c r="G13" s="31">
        <v>945.08</v>
      </c>
      <c r="H13" s="31">
        <f t="shared" si="0"/>
        <v>1181.3500000000001</v>
      </c>
      <c r="I13" s="31">
        <f t="shared" si="1"/>
        <v>662737.35000000009</v>
      </c>
      <c r="J13" s="86">
        <f t="shared" si="2"/>
        <v>2.3951421773856164E-2</v>
      </c>
      <c r="K13" s="93">
        <f t="shared" si="3"/>
        <v>0.44091247307109427</v>
      </c>
    </row>
    <row r="14" spans="1:11" x14ac:dyDescent="0.2">
      <c r="A14" s="12" t="s">
        <v>494</v>
      </c>
      <c r="B14" s="13" t="s">
        <v>254</v>
      </c>
      <c r="C14" s="12" t="s">
        <v>18</v>
      </c>
      <c r="D14" s="14" t="s">
        <v>255</v>
      </c>
      <c r="E14" s="15" t="s">
        <v>183</v>
      </c>
      <c r="F14" s="25">
        <v>12000</v>
      </c>
      <c r="G14" s="31">
        <v>42.58</v>
      </c>
      <c r="H14" s="31">
        <f t="shared" si="0"/>
        <v>53.224999999999994</v>
      </c>
      <c r="I14" s="31">
        <f t="shared" si="1"/>
        <v>638699.99999999988</v>
      </c>
      <c r="J14" s="86">
        <f t="shared" si="2"/>
        <v>2.3082708537495174E-2</v>
      </c>
      <c r="K14" s="93">
        <f t="shared" si="3"/>
        <v>0.46399518160858944</v>
      </c>
    </row>
    <row r="15" spans="1:11" ht="25.5" x14ac:dyDescent="0.2">
      <c r="A15" s="12" t="s">
        <v>457</v>
      </c>
      <c r="B15" s="13" t="s">
        <v>131</v>
      </c>
      <c r="C15" s="12" t="s">
        <v>22</v>
      </c>
      <c r="D15" s="14" t="s">
        <v>132</v>
      </c>
      <c r="E15" s="15" t="s">
        <v>20</v>
      </c>
      <c r="F15" s="25">
        <v>15624</v>
      </c>
      <c r="G15" s="31">
        <v>32.67</v>
      </c>
      <c r="H15" s="31">
        <f t="shared" si="0"/>
        <v>40.837500000000006</v>
      </c>
      <c r="I15" s="31">
        <f t="shared" si="1"/>
        <v>638045.10000000009</v>
      </c>
      <c r="J15" s="86">
        <f t="shared" si="2"/>
        <v>2.3059040358661291E-2</v>
      </c>
      <c r="K15" s="93">
        <f t="shared" si="3"/>
        <v>0.48705422196725073</v>
      </c>
    </row>
    <row r="16" spans="1:11" ht="25.5" x14ac:dyDescent="0.2">
      <c r="A16" s="12" t="s">
        <v>544</v>
      </c>
      <c r="B16" s="44" t="s">
        <v>368</v>
      </c>
      <c r="C16" s="12" t="s">
        <v>36</v>
      </c>
      <c r="D16" s="14" t="s">
        <v>367</v>
      </c>
      <c r="E16" s="56" t="s">
        <v>20</v>
      </c>
      <c r="F16" s="62">
        <v>1890</v>
      </c>
      <c r="G16" s="68">
        <v>263.57</v>
      </c>
      <c r="H16" s="31">
        <f t="shared" si="0"/>
        <v>329.46249999999998</v>
      </c>
      <c r="I16" s="31">
        <f t="shared" si="1"/>
        <v>622684.125</v>
      </c>
      <c r="J16" s="86">
        <f t="shared" si="2"/>
        <v>2.2503892544700508E-2</v>
      </c>
      <c r="K16" s="93">
        <f t="shared" si="3"/>
        <v>0.50955811451195121</v>
      </c>
    </row>
    <row r="17" spans="1:11" x14ac:dyDescent="0.2">
      <c r="A17" s="12" t="s">
        <v>462</v>
      </c>
      <c r="B17" s="13" t="s">
        <v>155</v>
      </c>
      <c r="C17" s="12" t="s">
        <v>18</v>
      </c>
      <c r="D17" s="14" t="s">
        <v>156</v>
      </c>
      <c r="E17" s="15" t="s">
        <v>20</v>
      </c>
      <c r="F17" s="25">
        <v>1928</v>
      </c>
      <c r="G17" s="31">
        <v>257.72000000000003</v>
      </c>
      <c r="H17" s="31">
        <f t="shared" si="0"/>
        <v>322.15000000000003</v>
      </c>
      <c r="I17" s="31">
        <f t="shared" si="1"/>
        <v>621105.20000000007</v>
      </c>
      <c r="J17" s="86">
        <f t="shared" si="2"/>
        <v>2.2446829971383517E-2</v>
      </c>
      <c r="K17" s="93">
        <f t="shared" si="3"/>
        <v>0.53200494448333469</v>
      </c>
    </row>
    <row r="18" spans="1:11" x14ac:dyDescent="0.2">
      <c r="A18" s="12" t="s">
        <v>592</v>
      </c>
      <c r="B18" s="48" t="s">
        <v>360</v>
      </c>
      <c r="C18" s="51" t="s">
        <v>340</v>
      </c>
      <c r="D18" s="54" t="s">
        <v>359</v>
      </c>
      <c r="E18" s="60" t="s">
        <v>65</v>
      </c>
      <c r="F18" s="66">
        <v>42.23</v>
      </c>
      <c r="G18" s="72">
        <v>11268.16</v>
      </c>
      <c r="H18" s="31">
        <f t="shared" si="0"/>
        <v>14085.2</v>
      </c>
      <c r="I18" s="31">
        <f t="shared" si="1"/>
        <v>594817.99600000004</v>
      </c>
      <c r="J18" s="86">
        <f t="shared" si="2"/>
        <v>2.1496806692539491E-2</v>
      </c>
      <c r="K18" s="93">
        <f t="shared" si="3"/>
        <v>0.55350175117587419</v>
      </c>
    </row>
    <row r="19" spans="1:11" ht="25.5" x14ac:dyDescent="0.2">
      <c r="A19" s="12" t="s">
        <v>469</v>
      </c>
      <c r="B19" s="13" t="s">
        <v>171</v>
      </c>
      <c r="C19" s="12" t="s">
        <v>22</v>
      </c>
      <c r="D19" s="14" t="s">
        <v>172</v>
      </c>
      <c r="E19" s="15" t="s">
        <v>20</v>
      </c>
      <c r="F19" s="25">
        <v>15624</v>
      </c>
      <c r="G19" s="31">
        <v>27.34</v>
      </c>
      <c r="H19" s="31">
        <f t="shared" si="0"/>
        <v>34.174999999999997</v>
      </c>
      <c r="I19" s="31">
        <f t="shared" si="1"/>
        <v>533950.19999999995</v>
      </c>
      <c r="J19" s="86">
        <f t="shared" si="2"/>
        <v>1.929703591692071E-2</v>
      </c>
      <c r="K19" s="93">
        <f t="shared" si="3"/>
        <v>0.57279878709279486</v>
      </c>
    </row>
    <row r="20" spans="1:11" x14ac:dyDescent="0.2">
      <c r="A20" s="12" t="s">
        <v>527</v>
      </c>
      <c r="B20" s="13" t="s">
        <v>320</v>
      </c>
      <c r="C20" s="12" t="s">
        <v>18</v>
      </c>
      <c r="D20" s="14" t="s">
        <v>321</v>
      </c>
      <c r="E20" s="15" t="s">
        <v>87</v>
      </c>
      <c r="F20" s="25">
        <v>1600</v>
      </c>
      <c r="G20" s="31">
        <v>261.72000000000003</v>
      </c>
      <c r="H20" s="31">
        <f t="shared" si="0"/>
        <v>327.15000000000003</v>
      </c>
      <c r="I20" s="31">
        <f t="shared" si="1"/>
        <v>523440.00000000006</v>
      </c>
      <c r="J20" s="86">
        <f t="shared" si="2"/>
        <v>1.8917195799070734E-2</v>
      </c>
      <c r="K20" s="93">
        <f t="shared" si="3"/>
        <v>0.59171598289186556</v>
      </c>
    </row>
    <row r="21" spans="1:11" ht="25.5" x14ac:dyDescent="0.2">
      <c r="A21" s="12" t="s">
        <v>68</v>
      </c>
      <c r="B21" s="47" t="s">
        <v>69</v>
      </c>
      <c r="C21" s="51" t="s">
        <v>22</v>
      </c>
      <c r="D21" s="54" t="s">
        <v>70</v>
      </c>
      <c r="E21" s="59" t="s">
        <v>71</v>
      </c>
      <c r="F21" s="65">
        <v>2640</v>
      </c>
      <c r="G21" s="71">
        <v>149.21</v>
      </c>
      <c r="H21" s="31">
        <f t="shared" si="0"/>
        <v>186.51250000000002</v>
      </c>
      <c r="I21" s="31">
        <f t="shared" si="1"/>
        <v>492393.00000000006</v>
      </c>
      <c r="J21" s="86">
        <f t="shared" si="2"/>
        <v>1.7795152818072434E-2</v>
      </c>
      <c r="K21" s="93">
        <f t="shared" si="3"/>
        <v>0.60951113570993798</v>
      </c>
    </row>
    <row r="22" spans="1:11" ht="38.25" x14ac:dyDescent="0.2">
      <c r="A22" s="12" t="s">
        <v>556</v>
      </c>
      <c r="B22" s="44" t="s">
        <v>397</v>
      </c>
      <c r="C22" s="12" t="s">
        <v>22</v>
      </c>
      <c r="D22" s="14" t="s">
        <v>396</v>
      </c>
      <c r="E22" s="56" t="s">
        <v>65</v>
      </c>
      <c r="F22" s="62">
        <v>95.65</v>
      </c>
      <c r="G22" s="68">
        <v>3691.01</v>
      </c>
      <c r="H22" s="31">
        <f t="shared" si="0"/>
        <v>4613.7625000000007</v>
      </c>
      <c r="I22" s="31">
        <f t="shared" si="1"/>
        <v>441306.38312500011</v>
      </c>
      <c r="J22" s="86">
        <f t="shared" si="2"/>
        <v>1.5948875242540406E-2</v>
      </c>
      <c r="K22" s="93">
        <f t="shared" si="3"/>
        <v>0.62546001095247838</v>
      </c>
    </row>
    <row r="23" spans="1:11" ht="25.5" x14ac:dyDescent="0.2">
      <c r="A23" s="12" t="s">
        <v>431</v>
      </c>
      <c r="B23" s="13" t="s">
        <v>72</v>
      </c>
      <c r="C23" s="12" t="s">
        <v>22</v>
      </c>
      <c r="D23" s="14" t="s">
        <v>73</v>
      </c>
      <c r="E23" s="15" t="s">
        <v>71</v>
      </c>
      <c r="F23" s="25">
        <v>2640</v>
      </c>
      <c r="G23" s="31">
        <v>119.5</v>
      </c>
      <c r="H23" s="31">
        <f t="shared" si="0"/>
        <v>149.375</v>
      </c>
      <c r="I23" s="31">
        <f t="shared" si="1"/>
        <v>394350</v>
      </c>
      <c r="J23" s="86">
        <f t="shared" si="2"/>
        <v>1.4251864900205453E-2</v>
      </c>
      <c r="K23" s="93">
        <f t="shared" si="3"/>
        <v>0.63971187585268385</v>
      </c>
    </row>
    <row r="24" spans="1:11" x14ac:dyDescent="0.2">
      <c r="A24" s="12" t="s">
        <v>415</v>
      </c>
      <c r="B24" s="47" t="s">
        <v>27</v>
      </c>
      <c r="C24" s="51" t="s">
        <v>18</v>
      </c>
      <c r="D24" s="54" t="s">
        <v>28</v>
      </c>
      <c r="E24" s="59" t="s">
        <v>20</v>
      </c>
      <c r="F24" s="65">
        <v>1920</v>
      </c>
      <c r="G24" s="71">
        <v>150.16999999999999</v>
      </c>
      <c r="H24" s="31">
        <f t="shared" si="0"/>
        <v>187.71249999999998</v>
      </c>
      <c r="I24" s="31">
        <f t="shared" si="1"/>
        <v>360407.99999999994</v>
      </c>
      <c r="J24" s="86">
        <f t="shared" si="2"/>
        <v>1.3025196208832881E-2</v>
      </c>
      <c r="K24" s="93">
        <f t="shared" si="3"/>
        <v>0.65273707206151677</v>
      </c>
    </row>
    <row r="25" spans="1:11" ht="38.25" x14ac:dyDescent="0.2">
      <c r="A25" s="12" t="s">
        <v>521</v>
      </c>
      <c r="B25" s="13" t="s">
        <v>308</v>
      </c>
      <c r="C25" s="12" t="s">
        <v>36</v>
      </c>
      <c r="D25" s="14" t="s">
        <v>309</v>
      </c>
      <c r="E25" s="15" t="s">
        <v>38</v>
      </c>
      <c r="F25" s="25">
        <v>1260</v>
      </c>
      <c r="G25" s="31">
        <v>227.03</v>
      </c>
      <c r="H25" s="31">
        <f t="shared" si="0"/>
        <v>283.78750000000002</v>
      </c>
      <c r="I25" s="31">
        <f t="shared" si="1"/>
        <v>357572.25</v>
      </c>
      <c r="J25" s="86">
        <f t="shared" si="2"/>
        <v>1.2922711801857461E-2</v>
      </c>
      <c r="K25" s="93">
        <f t="shared" si="3"/>
        <v>0.66565978386337421</v>
      </c>
    </row>
    <row r="26" spans="1:11" x14ac:dyDescent="0.2">
      <c r="A26" s="12" t="s">
        <v>553</v>
      </c>
      <c r="B26" s="44" t="s">
        <v>360</v>
      </c>
      <c r="C26" s="12" t="s">
        <v>340</v>
      </c>
      <c r="D26" s="14" t="s">
        <v>359</v>
      </c>
      <c r="E26" s="56" t="s">
        <v>65</v>
      </c>
      <c r="F26" s="62">
        <v>24</v>
      </c>
      <c r="G26" s="68">
        <v>11268.16</v>
      </c>
      <c r="H26" s="31">
        <f t="shared" si="0"/>
        <v>14085.2</v>
      </c>
      <c r="I26" s="31">
        <f t="shared" si="1"/>
        <v>338044.80000000005</v>
      </c>
      <c r="J26" s="86">
        <f t="shared" si="2"/>
        <v>1.2216986990787304E-2</v>
      </c>
      <c r="K26" s="93">
        <f t="shared" si="3"/>
        <v>0.67787677085416154</v>
      </c>
    </row>
    <row r="27" spans="1:11" x14ac:dyDescent="0.2">
      <c r="A27" s="12" t="s">
        <v>459</v>
      </c>
      <c r="B27" s="13" t="s">
        <v>140</v>
      </c>
      <c r="C27" s="12" t="s">
        <v>18</v>
      </c>
      <c r="D27" s="14" t="s">
        <v>141</v>
      </c>
      <c r="E27" s="15" t="s">
        <v>20</v>
      </c>
      <c r="F27" s="25">
        <v>1116</v>
      </c>
      <c r="G27" s="31">
        <v>240.98</v>
      </c>
      <c r="H27" s="31">
        <f t="shared" si="0"/>
        <v>301.22499999999997</v>
      </c>
      <c r="I27" s="31">
        <f t="shared" si="1"/>
        <v>336167.1</v>
      </c>
      <c r="J27" s="86">
        <f t="shared" si="2"/>
        <v>1.2149126646618122E-2</v>
      </c>
      <c r="K27" s="93">
        <f t="shared" si="3"/>
        <v>0.69002589750077969</v>
      </c>
    </row>
    <row r="28" spans="1:11" ht="25.5" x14ac:dyDescent="0.2">
      <c r="A28" s="12" t="s">
        <v>195</v>
      </c>
      <c r="B28" s="13" t="s">
        <v>196</v>
      </c>
      <c r="C28" s="12" t="s">
        <v>22</v>
      </c>
      <c r="D28" s="14" t="s">
        <v>197</v>
      </c>
      <c r="E28" s="15" t="s">
        <v>20</v>
      </c>
      <c r="F28" s="25">
        <v>524.16</v>
      </c>
      <c r="G28" s="31">
        <v>506.37</v>
      </c>
      <c r="H28" s="31">
        <f t="shared" si="0"/>
        <v>632.96249999999998</v>
      </c>
      <c r="I28" s="31">
        <f t="shared" si="1"/>
        <v>331773.62399999995</v>
      </c>
      <c r="J28" s="86">
        <f t="shared" si="2"/>
        <v>1.1990345801190721E-2</v>
      </c>
      <c r="K28" s="93">
        <f t="shared" si="3"/>
        <v>0.70201624330197043</v>
      </c>
    </row>
    <row r="29" spans="1:11" x14ac:dyDescent="0.2">
      <c r="A29" s="12" t="s">
        <v>495</v>
      </c>
      <c r="B29" s="13" t="s">
        <v>256</v>
      </c>
      <c r="C29" s="12" t="s">
        <v>18</v>
      </c>
      <c r="D29" s="14" t="s">
        <v>257</v>
      </c>
      <c r="E29" s="15" t="s">
        <v>183</v>
      </c>
      <c r="F29" s="25">
        <v>36000</v>
      </c>
      <c r="G29" s="31">
        <v>7.23</v>
      </c>
      <c r="H29" s="31">
        <f t="shared" si="0"/>
        <v>9.0375000000000014</v>
      </c>
      <c r="I29" s="31">
        <f t="shared" si="1"/>
        <v>325350.00000000006</v>
      </c>
      <c r="J29" s="86">
        <f t="shared" si="2"/>
        <v>1.1758195119264221E-2</v>
      </c>
      <c r="K29" s="93">
        <f t="shared" si="3"/>
        <v>0.71377443842123467</v>
      </c>
    </row>
    <row r="30" spans="1:11" ht="25.5" x14ac:dyDescent="0.2">
      <c r="A30" s="12" t="s">
        <v>188</v>
      </c>
      <c r="B30" s="13" t="s">
        <v>189</v>
      </c>
      <c r="C30" s="12" t="s">
        <v>18</v>
      </c>
      <c r="D30" s="14" t="s">
        <v>190</v>
      </c>
      <c r="E30" s="15" t="s">
        <v>38</v>
      </c>
      <c r="F30" s="25">
        <v>215</v>
      </c>
      <c r="G30" s="31">
        <v>1181.7</v>
      </c>
      <c r="H30" s="31">
        <f t="shared" si="0"/>
        <v>1477.125</v>
      </c>
      <c r="I30" s="31">
        <f t="shared" si="1"/>
        <v>317581.875</v>
      </c>
      <c r="J30" s="86">
        <f t="shared" si="2"/>
        <v>1.1477453980610969E-2</v>
      </c>
      <c r="K30" s="93">
        <f t="shared" si="3"/>
        <v>0.72525189240184562</v>
      </c>
    </row>
    <row r="31" spans="1:11" x14ac:dyDescent="0.2">
      <c r="A31" s="12" t="s">
        <v>528</v>
      </c>
      <c r="B31" s="13" t="s">
        <v>322</v>
      </c>
      <c r="C31" s="12" t="s">
        <v>18</v>
      </c>
      <c r="D31" s="14" t="s">
        <v>323</v>
      </c>
      <c r="E31" s="15" t="s">
        <v>87</v>
      </c>
      <c r="F31" s="25">
        <v>480</v>
      </c>
      <c r="G31" s="31">
        <v>524.54999999999995</v>
      </c>
      <c r="H31" s="31">
        <f t="shared" si="0"/>
        <v>655.6875</v>
      </c>
      <c r="I31" s="31">
        <f t="shared" si="1"/>
        <v>314730</v>
      </c>
      <c r="J31" s="86">
        <f t="shared" si="2"/>
        <v>1.1374386813849785E-2</v>
      </c>
      <c r="K31" s="93">
        <f t="shared" si="3"/>
        <v>0.73662627921569546</v>
      </c>
    </row>
    <row r="32" spans="1:11" x14ac:dyDescent="0.2">
      <c r="A32" s="12" t="s">
        <v>456</v>
      </c>
      <c r="B32" s="13" t="s">
        <v>129</v>
      </c>
      <c r="C32" s="12" t="s">
        <v>18</v>
      </c>
      <c r="D32" s="14" t="s">
        <v>130</v>
      </c>
      <c r="E32" s="15" t="s">
        <v>20</v>
      </c>
      <c r="F32" s="25">
        <v>8928</v>
      </c>
      <c r="G32" s="31">
        <v>26.88</v>
      </c>
      <c r="H32" s="31">
        <f t="shared" si="0"/>
        <v>33.6</v>
      </c>
      <c r="I32" s="31">
        <f t="shared" si="1"/>
        <v>299980.79999999999</v>
      </c>
      <c r="J32" s="86">
        <f t="shared" si="2"/>
        <v>1.0841348635109806E-2</v>
      </c>
      <c r="K32" s="93">
        <f t="shared" si="3"/>
        <v>0.74746762785080523</v>
      </c>
    </row>
    <row r="33" spans="1:11" ht="38.25" x14ac:dyDescent="0.2">
      <c r="A33" s="12" t="s">
        <v>535</v>
      </c>
      <c r="B33" s="44" t="s">
        <v>56</v>
      </c>
      <c r="C33" s="12" t="s">
        <v>22</v>
      </c>
      <c r="D33" s="14" t="s">
        <v>410</v>
      </c>
      <c r="E33" s="56" t="s">
        <v>20</v>
      </c>
      <c r="F33" s="62">
        <v>13500</v>
      </c>
      <c r="G33" s="68">
        <v>17.66</v>
      </c>
      <c r="H33" s="31">
        <f t="shared" si="0"/>
        <v>22.074999999999999</v>
      </c>
      <c r="I33" s="31">
        <f t="shared" si="1"/>
        <v>298012.5</v>
      </c>
      <c r="J33" s="86">
        <f t="shared" si="2"/>
        <v>1.0770213994097826E-2</v>
      </c>
      <c r="K33" s="93">
        <f t="shared" si="3"/>
        <v>0.75823784184490306</v>
      </c>
    </row>
    <row r="34" spans="1:11" x14ac:dyDescent="0.2">
      <c r="A34" s="12" t="s">
        <v>463</v>
      </c>
      <c r="B34" s="13" t="s">
        <v>157</v>
      </c>
      <c r="C34" s="12" t="s">
        <v>18</v>
      </c>
      <c r="D34" s="14" t="s">
        <v>158</v>
      </c>
      <c r="E34" s="15" t="s">
        <v>20</v>
      </c>
      <c r="F34" s="25">
        <v>5223</v>
      </c>
      <c r="G34" s="31">
        <v>43.13</v>
      </c>
      <c r="H34" s="31">
        <f t="shared" si="0"/>
        <v>53.912500000000001</v>
      </c>
      <c r="I34" s="31">
        <f t="shared" si="1"/>
        <v>281584.98749999999</v>
      </c>
      <c r="J34" s="86">
        <f t="shared" si="2"/>
        <v>1.0176521363702399E-2</v>
      </c>
      <c r="K34" s="93">
        <f t="shared" si="3"/>
        <v>0.76841436320860546</v>
      </c>
    </row>
    <row r="35" spans="1:11" ht="25.5" x14ac:dyDescent="0.2">
      <c r="A35" s="12" t="s">
        <v>449</v>
      </c>
      <c r="B35" s="13" t="s">
        <v>115</v>
      </c>
      <c r="C35" s="12" t="s">
        <v>36</v>
      </c>
      <c r="D35" s="14" t="s">
        <v>116</v>
      </c>
      <c r="E35" s="15" t="s">
        <v>38</v>
      </c>
      <c r="F35" s="25">
        <v>10</v>
      </c>
      <c r="G35" s="31">
        <v>22000</v>
      </c>
      <c r="H35" s="31">
        <f t="shared" si="0"/>
        <v>27500</v>
      </c>
      <c r="I35" s="31">
        <f t="shared" si="1"/>
        <v>275000</v>
      </c>
      <c r="J35" s="86">
        <f t="shared" si="2"/>
        <v>9.9385389820121715E-3</v>
      </c>
      <c r="K35" s="93">
        <f t="shared" si="3"/>
        <v>0.77835290219061759</v>
      </c>
    </row>
    <row r="36" spans="1:11" ht="25.5" x14ac:dyDescent="0.2">
      <c r="A36" s="12" t="s">
        <v>137</v>
      </c>
      <c r="B36" s="13" t="s">
        <v>138</v>
      </c>
      <c r="C36" s="12" t="s">
        <v>22</v>
      </c>
      <c r="D36" s="14" t="s">
        <v>139</v>
      </c>
      <c r="E36" s="15" t="s">
        <v>20</v>
      </c>
      <c r="F36" s="25">
        <v>1116</v>
      </c>
      <c r="G36" s="31">
        <v>192.26</v>
      </c>
      <c r="H36" s="31">
        <f t="shared" si="0"/>
        <v>240.32499999999999</v>
      </c>
      <c r="I36" s="31">
        <f t="shared" si="1"/>
        <v>268202.7</v>
      </c>
      <c r="J36" s="86">
        <f t="shared" si="2"/>
        <v>9.6928835964760571E-3</v>
      </c>
      <c r="K36" s="93">
        <f t="shared" si="3"/>
        <v>0.78804578578709361</v>
      </c>
    </row>
    <row r="37" spans="1:11" ht="38.25" x14ac:dyDescent="0.2">
      <c r="A37" s="12" t="s">
        <v>235</v>
      </c>
      <c r="B37" s="13" t="s">
        <v>236</v>
      </c>
      <c r="C37" s="12" t="s">
        <v>36</v>
      </c>
      <c r="D37" s="14" t="s">
        <v>237</v>
      </c>
      <c r="E37" s="15" t="s">
        <v>38</v>
      </c>
      <c r="F37" s="25">
        <v>8</v>
      </c>
      <c r="G37" s="31">
        <v>25566.81</v>
      </c>
      <c r="H37" s="31">
        <f t="shared" si="0"/>
        <v>31958.512500000001</v>
      </c>
      <c r="I37" s="31">
        <f t="shared" si="1"/>
        <v>255668.1</v>
      </c>
      <c r="J37" s="86">
        <f t="shared" si="2"/>
        <v>9.2398813756617675E-3</v>
      </c>
      <c r="K37" s="93">
        <f t="shared" si="3"/>
        <v>0.7972856671627554</v>
      </c>
    </row>
    <row r="38" spans="1:11" s="96" customFormat="1" x14ac:dyDescent="0.2">
      <c r="A38" s="38" t="s">
        <v>460</v>
      </c>
      <c r="B38" s="39" t="s">
        <v>142</v>
      </c>
      <c r="C38" s="38" t="s">
        <v>18</v>
      </c>
      <c r="D38" s="40" t="s">
        <v>143</v>
      </c>
      <c r="E38" s="41" t="s">
        <v>20</v>
      </c>
      <c r="F38" s="42">
        <v>1116</v>
      </c>
      <c r="G38" s="43">
        <v>172.46</v>
      </c>
      <c r="H38" s="43">
        <f t="shared" si="0"/>
        <v>215.57500000000002</v>
      </c>
      <c r="I38" s="43">
        <f t="shared" si="1"/>
        <v>240581.7</v>
      </c>
      <c r="J38" s="94">
        <f t="shared" si="2"/>
        <v>8.6946567411227554E-3</v>
      </c>
      <c r="K38" s="95">
        <f t="shared" si="3"/>
        <v>0.80598032390387819</v>
      </c>
    </row>
    <row r="39" spans="1:11" ht="38.25" x14ac:dyDescent="0.2">
      <c r="A39" s="12" t="s">
        <v>562</v>
      </c>
      <c r="B39" s="44" t="s">
        <v>390</v>
      </c>
      <c r="C39" s="12" t="s">
        <v>22</v>
      </c>
      <c r="D39" s="14" t="s">
        <v>389</v>
      </c>
      <c r="E39" s="56" t="s">
        <v>20</v>
      </c>
      <c r="F39" s="62">
        <v>1197.32</v>
      </c>
      <c r="G39" s="68">
        <v>143.81</v>
      </c>
      <c r="H39" s="31">
        <f t="shared" ref="H39:H70" si="4">G39+(G39*$G$3)</f>
        <v>179.76249999999999</v>
      </c>
      <c r="I39" s="31">
        <f t="shared" ref="I39:I70" si="5">F39*H39</f>
        <v>215233.23649999997</v>
      </c>
      <c r="J39" s="86">
        <f t="shared" si="2"/>
        <v>7.7785596770177986E-3</v>
      </c>
      <c r="K39" s="93">
        <f t="shared" si="3"/>
        <v>0.81375888358089599</v>
      </c>
    </row>
    <row r="40" spans="1:11" ht="25.5" x14ac:dyDescent="0.2">
      <c r="A40" s="12" t="s">
        <v>575</v>
      </c>
      <c r="B40" s="44" t="s">
        <v>368</v>
      </c>
      <c r="C40" s="12" t="s">
        <v>36</v>
      </c>
      <c r="D40" s="14" t="s">
        <v>367</v>
      </c>
      <c r="E40" s="56" t="s">
        <v>20</v>
      </c>
      <c r="F40" s="62">
        <v>636.04999999999995</v>
      </c>
      <c r="G40" s="68">
        <v>263.57</v>
      </c>
      <c r="H40" s="31">
        <f t="shared" si="4"/>
        <v>329.46249999999998</v>
      </c>
      <c r="I40" s="31">
        <f t="shared" si="5"/>
        <v>209554.62312499998</v>
      </c>
      <c r="J40" s="86">
        <f t="shared" si="2"/>
        <v>7.5733337846861145E-3</v>
      </c>
      <c r="K40" s="93">
        <f t="shared" si="3"/>
        <v>0.82133221736558215</v>
      </c>
    </row>
    <row r="41" spans="1:11" x14ac:dyDescent="0.2">
      <c r="A41" s="12" t="s">
        <v>82</v>
      </c>
      <c r="B41" s="13" t="s">
        <v>83</v>
      </c>
      <c r="C41" s="12" t="s">
        <v>36</v>
      </c>
      <c r="D41" s="14" t="s">
        <v>84</v>
      </c>
      <c r="E41" s="15" t="s">
        <v>20</v>
      </c>
      <c r="F41" s="25">
        <v>23231.52</v>
      </c>
      <c r="G41" s="31">
        <v>6.94</v>
      </c>
      <c r="H41" s="31">
        <f t="shared" si="4"/>
        <v>8.6750000000000007</v>
      </c>
      <c r="I41" s="31">
        <f t="shared" si="5"/>
        <v>201533.43600000002</v>
      </c>
      <c r="J41" s="86">
        <f t="shared" si="2"/>
        <v>7.2834469449631102E-3</v>
      </c>
      <c r="K41" s="93">
        <f t="shared" si="3"/>
        <v>0.82861566431054523</v>
      </c>
    </row>
    <row r="42" spans="1:11" ht="51" x14ac:dyDescent="0.2">
      <c r="A42" s="12" t="s">
        <v>534</v>
      </c>
      <c r="B42" s="44" t="s">
        <v>53</v>
      </c>
      <c r="C42" s="12" t="s">
        <v>22</v>
      </c>
      <c r="D42" s="14" t="s">
        <v>54</v>
      </c>
      <c r="E42" s="56" t="s">
        <v>55</v>
      </c>
      <c r="F42" s="62">
        <v>6250</v>
      </c>
      <c r="G42" s="68">
        <v>19.22</v>
      </c>
      <c r="H42" s="31">
        <f t="shared" si="4"/>
        <v>24.024999999999999</v>
      </c>
      <c r="I42" s="31">
        <f t="shared" si="5"/>
        <v>150156.25</v>
      </c>
      <c r="J42" s="86">
        <f t="shared" si="2"/>
        <v>5.4266681600646004E-3</v>
      </c>
      <c r="K42" s="93">
        <f t="shared" si="3"/>
        <v>0.83404233247060988</v>
      </c>
    </row>
    <row r="43" spans="1:11" ht="25.5" x14ac:dyDescent="0.2">
      <c r="A43" s="12" t="s">
        <v>428</v>
      </c>
      <c r="B43" s="13" t="s">
        <v>58</v>
      </c>
      <c r="C43" s="12" t="s">
        <v>18</v>
      </c>
      <c r="D43" s="14" t="s">
        <v>59</v>
      </c>
      <c r="E43" s="15" t="s">
        <v>20</v>
      </c>
      <c r="F43" s="25">
        <v>3200</v>
      </c>
      <c r="G43" s="31">
        <v>37.28</v>
      </c>
      <c r="H43" s="31">
        <f t="shared" si="4"/>
        <v>46.6</v>
      </c>
      <c r="I43" s="31">
        <f t="shared" si="5"/>
        <v>149120</v>
      </c>
      <c r="J43" s="86">
        <f t="shared" si="2"/>
        <v>5.3892179381732908E-3</v>
      </c>
      <c r="K43" s="93">
        <f t="shared" si="3"/>
        <v>0.83943155040878314</v>
      </c>
    </row>
    <row r="44" spans="1:11" x14ac:dyDescent="0.2">
      <c r="A44" s="12" t="s">
        <v>538</v>
      </c>
      <c r="B44" s="44" t="s">
        <v>406</v>
      </c>
      <c r="C44" s="12" t="s">
        <v>22</v>
      </c>
      <c r="D44" s="14" t="s">
        <v>405</v>
      </c>
      <c r="E44" s="56" t="s">
        <v>45</v>
      </c>
      <c r="F44" s="62">
        <v>380</v>
      </c>
      <c r="G44" s="68">
        <v>312.19</v>
      </c>
      <c r="H44" s="31">
        <f t="shared" si="4"/>
        <v>390.23750000000001</v>
      </c>
      <c r="I44" s="31">
        <f t="shared" si="5"/>
        <v>148290.25</v>
      </c>
      <c r="J44" s="86">
        <f t="shared" si="2"/>
        <v>5.3592306555539284E-3</v>
      </c>
      <c r="K44" s="93">
        <f t="shared" si="3"/>
        <v>0.84479078106433703</v>
      </c>
    </row>
    <row r="45" spans="1:11" x14ac:dyDescent="0.2">
      <c r="A45" s="12" t="s">
        <v>496</v>
      </c>
      <c r="B45" s="13" t="s">
        <v>258</v>
      </c>
      <c r="C45" s="12" t="s">
        <v>18</v>
      </c>
      <c r="D45" s="14" t="s">
        <v>259</v>
      </c>
      <c r="E45" s="15" t="s">
        <v>183</v>
      </c>
      <c r="F45" s="25">
        <v>12800</v>
      </c>
      <c r="G45" s="31">
        <v>9.0500000000000007</v>
      </c>
      <c r="H45" s="31">
        <f t="shared" si="4"/>
        <v>11.3125</v>
      </c>
      <c r="I45" s="31">
        <f t="shared" si="5"/>
        <v>144800</v>
      </c>
      <c r="J45" s="86">
        <f t="shared" si="2"/>
        <v>5.2330925258013182E-3</v>
      </c>
      <c r="K45" s="93">
        <f t="shared" si="3"/>
        <v>0.85002387359013831</v>
      </c>
    </row>
    <row r="46" spans="1:11" ht="25.5" x14ac:dyDescent="0.2">
      <c r="A46" s="12" t="s">
        <v>596</v>
      </c>
      <c r="B46" s="44" t="s">
        <v>353</v>
      </c>
      <c r="C46" s="12" t="s">
        <v>22</v>
      </c>
      <c r="D46" s="14" t="s">
        <v>352</v>
      </c>
      <c r="E46" s="56" t="s">
        <v>20</v>
      </c>
      <c r="F46" s="62">
        <v>23004.5</v>
      </c>
      <c r="G46" s="68">
        <v>4.88</v>
      </c>
      <c r="H46" s="31">
        <f t="shared" si="4"/>
        <v>6.1</v>
      </c>
      <c r="I46" s="31">
        <f t="shared" si="5"/>
        <v>140327.44999999998</v>
      </c>
      <c r="J46" s="86">
        <f t="shared" si="2"/>
        <v>5.0714539348049592E-3</v>
      </c>
      <c r="K46" s="93">
        <f t="shared" si="3"/>
        <v>0.85509532752494333</v>
      </c>
    </row>
    <row r="47" spans="1:11" x14ac:dyDescent="0.2">
      <c r="A47" s="12" t="s">
        <v>526</v>
      </c>
      <c r="B47" s="13" t="s">
        <v>318</v>
      </c>
      <c r="C47" s="12" t="s">
        <v>18</v>
      </c>
      <c r="D47" s="14" t="s">
        <v>319</v>
      </c>
      <c r="E47" s="15" t="s">
        <v>38</v>
      </c>
      <c r="F47" s="25">
        <v>60</v>
      </c>
      <c r="G47" s="31">
        <v>1739.3</v>
      </c>
      <c r="H47" s="31">
        <f t="shared" si="4"/>
        <v>2174.125</v>
      </c>
      <c r="I47" s="31">
        <f t="shared" si="5"/>
        <v>130447.5</v>
      </c>
      <c r="J47" s="86">
        <f t="shared" si="2"/>
        <v>4.7143911412946644E-3</v>
      </c>
      <c r="K47" s="93">
        <f t="shared" si="3"/>
        <v>0.85980971866623801</v>
      </c>
    </row>
    <row r="48" spans="1:11" x14ac:dyDescent="0.2">
      <c r="A48" s="12" t="s">
        <v>536</v>
      </c>
      <c r="B48" s="44" t="s">
        <v>51</v>
      </c>
      <c r="C48" s="12" t="s">
        <v>22</v>
      </c>
      <c r="D48" s="14" t="s">
        <v>409</v>
      </c>
      <c r="E48" s="56" t="s">
        <v>20</v>
      </c>
      <c r="F48" s="62">
        <v>13500</v>
      </c>
      <c r="G48" s="68">
        <v>6.62</v>
      </c>
      <c r="H48" s="31">
        <f t="shared" si="4"/>
        <v>8.2750000000000004</v>
      </c>
      <c r="I48" s="31">
        <f t="shared" si="5"/>
        <v>111712.5</v>
      </c>
      <c r="J48" s="86">
        <f t="shared" si="2"/>
        <v>4.0373055855564902E-3</v>
      </c>
      <c r="K48" s="93">
        <f t="shared" si="3"/>
        <v>0.86384702425179449</v>
      </c>
    </row>
    <row r="49" spans="1:11" ht="25.5" x14ac:dyDescent="0.2">
      <c r="A49" s="12" t="s">
        <v>433</v>
      </c>
      <c r="B49" s="13" t="s">
        <v>76</v>
      </c>
      <c r="C49" s="12" t="s">
        <v>22</v>
      </c>
      <c r="D49" s="14" t="s">
        <v>77</v>
      </c>
      <c r="E49" s="15" t="s">
        <v>71</v>
      </c>
      <c r="F49" s="25">
        <v>2640</v>
      </c>
      <c r="G49" s="31">
        <v>33.39</v>
      </c>
      <c r="H49" s="31">
        <f t="shared" si="4"/>
        <v>41.737499999999997</v>
      </c>
      <c r="I49" s="31">
        <f t="shared" si="5"/>
        <v>110186.99999999999</v>
      </c>
      <c r="J49" s="86">
        <f t="shared" si="2"/>
        <v>3.9821737993126364E-3</v>
      </c>
      <c r="K49" s="93">
        <f t="shared" si="3"/>
        <v>0.86782919805110714</v>
      </c>
    </row>
    <row r="50" spans="1:11" ht="38.25" x14ac:dyDescent="0.2">
      <c r="A50" s="12" t="s">
        <v>474</v>
      </c>
      <c r="B50" s="13" t="s">
        <v>209</v>
      </c>
      <c r="C50" s="12" t="s">
        <v>36</v>
      </c>
      <c r="D50" s="14" t="s">
        <v>210</v>
      </c>
      <c r="E50" s="15" t="s">
        <v>38</v>
      </c>
      <c r="F50" s="25">
        <v>48</v>
      </c>
      <c r="G50" s="31">
        <v>1828.73</v>
      </c>
      <c r="H50" s="31">
        <f t="shared" si="4"/>
        <v>2285.9124999999999</v>
      </c>
      <c r="I50" s="31">
        <f t="shared" si="5"/>
        <v>109723.79999999999</v>
      </c>
      <c r="J50" s="86">
        <f t="shared" si="2"/>
        <v>3.9654336856527524E-3</v>
      </c>
      <c r="K50" s="93">
        <f t="shared" si="3"/>
        <v>0.87179463173675986</v>
      </c>
    </row>
    <row r="51" spans="1:11" ht="25.5" x14ac:dyDescent="0.2">
      <c r="A51" s="12" t="s">
        <v>552</v>
      </c>
      <c r="B51" s="44" t="s">
        <v>362</v>
      </c>
      <c r="C51" s="12" t="s">
        <v>22</v>
      </c>
      <c r="D51" s="14" t="s">
        <v>361</v>
      </c>
      <c r="E51" s="56" t="s">
        <v>339</v>
      </c>
      <c r="F51" s="62">
        <v>972</v>
      </c>
      <c r="G51" s="68">
        <v>88.33</v>
      </c>
      <c r="H51" s="31">
        <f t="shared" si="4"/>
        <v>110.41249999999999</v>
      </c>
      <c r="I51" s="31">
        <f t="shared" si="5"/>
        <v>107320.95</v>
      </c>
      <c r="J51" s="86">
        <f t="shared" si="2"/>
        <v>3.878594346042106E-3</v>
      </c>
      <c r="K51" s="93">
        <f t="shared" si="3"/>
        <v>0.87567322608280196</v>
      </c>
    </row>
    <row r="52" spans="1:11" ht="38.25" x14ac:dyDescent="0.2">
      <c r="A52" s="12" t="s">
        <v>427</v>
      </c>
      <c r="B52" s="13" t="s">
        <v>56</v>
      </c>
      <c r="C52" s="12" t="s">
        <v>22</v>
      </c>
      <c r="D52" s="14" t="s">
        <v>57</v>
      </c>
      <c r="E52" s="15" t="s">
        <v>20</v>
      </c>
      <c r="F52" s="25">
        <v>4704</v>
      </c>
      <c r="G52" s="31">
        <v>17.66</v>
      </c>
      <c r="H52" s="31">
        <f t="shared" si="4"/>
        <v>22.074999999999999</v>
      </c>
      <c r="I52" s="31">
        <f t="shared" si="5"/>
        <v>103840.8</v>
      </c>
      <c r="J52" s="86">
        <f t="shared" si="2"/>
        <v>3.7528212317211982E-3</v>
      </c>
      <c r="K52" s="93">
        <f t="shared" si="3"/>
        <v>0.87942604731452312</v>
      </c>
    </row>
    <row r="53" spans="1:11" x14ac:dyDescent="0.2">
      <c r="A53" s="12" t="s">
        <v>498</v>
      </c>
      <c r="B53" s="13" t="s">
        <v>262</v>
      </c>
      <c r="C53" s="12" t="s">
        <v>18</v>
      </c>
      <c r="D53" s="14" t="s">
        <v>263</v>
      </c>
      <c r="E53" s="15" t="s">
        <v>183</v>
      </c>
      <c r="F53" s="25">
        <v>5500</v>
      </c>
      <c r="G53" s="31">
        <v>14.82</v>
      </c>
      <c r="H53" s="31">
        <f t="shared" si="4"/>
        <v>18.524999999999999</v>
      </c>
      <c r="I53" s="31">
        <f t="shared" si="5"/>
        <v>101887.49999999999</v>
      </c>
      <c r="J53" s="86">
        <f t="shared" si="2"/>
        <v>3.6822286928355091E-3</v>
      </c>
      <c r="K53" s="93">
        <f t="shared" si="3"/>
        <v>0.88310827600735864</v>
      </c>
    </row>
    <row r="54" spans="1:11" x14ac:dyDescent="0.2">
      <c r="A54" s="12" t="s">
        <v>442</v>
      </c>
      <c r="B54" s="13" t="s">
        <v>101</v>
      </c>
      <c r="C54" s="12" t="s">
        <v>18</v>
      </c>
      <c r="D54" s="14" t="s">
        <v>102</v>
      </c>
      <c r="E54" s="15" t="s">
        <v>20</v>
      </c>
      <c r="F54" s="25">
        <v>11615.76</v>
      </c>
      <c r="G54" s="31">
        <v>6.76</v>
      </c>
      <c r="H54" s="31">
        <f t="shared" si="4"/>
        <v>8.4499999999999993</v>
      </c>
      <c r="I54" s="31">
        <f t="shared" si="5"/>
        <v>98153.171999999991</v>
      </c>
      <c r="J54" s="86">
        <f t="shared" si="2"/>
        <v>3.5472695495641655E-3</v>
      </c>
      <c r="K54" s="93">
        <f t="shared" si="3"/>
        <v>0.88665554555692283</v>
      </c>
    </row>
    <row r="55" spans="1:11" x14ac:dyDescent="0.2">
      <c r="A55" s="12" t="s">
        <v>511</v>
      </c>
      <c r="B55" s="13" t="s">
        <v>288</v>
      </c>
      <c r="C55" s="12" t="s">
        <v>18</v>
      </c>
      <c r="D55" s="14" t="s">
        <v>289</v>
      </c>
      <c r="E55" s="15" t="s">
        <v>183</v>
      </c>
      <c r="F55" s="25">
        <v>2100</v>
      </c>
      <c r="G55" s="31">
        <v>37.270000000000003</v>
      </c>
      <c r="H55" s="31">
        <f t="shared" si="4"/>
        <v>46.587500000000006</v>
      </c>
      <c r="I55" s="31">
        <f t="shared" si="5"/>
        <v>97833.750000000015</v>
      </c>
      <c r="J55" s="86">
        <f t="shared" si="2"/>
        <v>3.5357255932052124E-3</v>
      </c>
      <c r="K55" s="93">
        <f t="shared" si="3"/>
        <v>0.89019127115012808</v>
      </c>
    </row>
    <row r="56" spans="1:11" x14ac:dyDescent="0.2">
      <c r="A56" s="12" t="s">
        <v>447</v>
      </c>
      <c r="B56" s="13" t="s">
        <v>111</v>
      </c>
      <c r="C56" s="12" t="s">
        <v>36</v>
      </c>
      <c r="D56" s="14" t="s">
        <v>112</v>
      </c>
      <c r="E56" s="15" t="s">
        <v>20</v>
      </c>
      <c r="F56" s="25">
        <v>2928</v>
      </c>
      <c r="G56" s="31">
        <v>26.19</v>
      </c>
      <c r="H56" s="31">
        <f t="shared" si="4"/>
        <v>32.737500000000004</v>
      </c>
      <c r="I56" s="31">
        <f t="shared" si="5"/>
        <v>95855.400000000009</v>
      </c>
      <c r="J56" s="86">
        <f t="shared" si="2"/>
        <v>3.4642277437686169E-3</v>
      </c>
      <c r="K56" s="93">
        <f t="shared" si="3"/>
        <v>0.89365549889389673</v>
      </c>
    </row>
    <row r="57" spans="1:11" ht="51" x14ac:dyDescent="0.2">
      <c r="A57" s="12" t="s">
        <v>530</v>
      </c>
      <c r="B57" s="13" t="s">
        <v>329</v>
      </c>
      <c r="C57" s="12" t="s">
        <v>22</v>
      </c>
      <c r="D57" s="14" t="s">
        <v>330</v>
      </c>
      <c r="E57" s="15" t="s">
        <v>41</v>
      </c>
      <c r="F57" s="25">
        <v>40</v>
      </c>
      <c r="G57" s="31">
        <v>1905.59</v>
      </c>
      <c r="H57" s="31">
        <f t="shared" si="4"/>
        <v>2381.9874999999997</v>
      </c>
      <c r="I57" s="31">
        <f t="shared" si="5"/>
        <v>95279.499999999985</v>
      </c>
      <c r="J57" s="86">
        <f t="shared" si="2"/>
        <v>3.4434146361331948E-3</v>
      </c>
      <c r="K57" s="93">
        <f t="shared" si="3"/>
        <v>0.89709891353002991</v>
      </c>
    </row>
    <row r="58" spans="1:11" ht="25.5" x14ac:dyDescent="0.2">
      <c r="A58" s="12" t="s">
        <v>564</v>
      </c>
      <c r="B58" s="44" t="s">
        <v>388</v>
      </c>
      <c r="C58" s="12" t="s">
        <v>22</v>
      </c>
      <c r="D58" s="14" t="s">
        <v>387</v>
      </c>
      <c r="E58" s="56" t="s">
        <v>20</v>
      </c>
      <c r="F58" s="62">
        <v>1197.32</v>
      </c>
      <c r="G58" s="68">
        <v>59.7</v>
      </c>
      <c r="H58" s="31">
        <f t="shared" si="4"/>
        <v>74.625</v>
      </c>
      <c r="I58" s="31">
        <f t="shared" si="5"/>
        <v>89350.00499999999</v>
      </c>
      <c r="J58" s="86">
        <f t="shared" si="2"/>
        <v>3.2291218463108449E-3</v>
      </c>
      <c r="K58" s="93">
        <f t="shared" si="3"/>
        <v>0.90032803537634076</v>
      </c>
    </row>
    <row r="59" spans="1:11" ht="25.5" x14ac:dyDescent="0.2">
      <c r="A59" s="12" t="s">
        <v>591</v>
      </c>
      <c r="B59" s="44" t="s">
        <v>362</v>
      </c>
      <c r="C59" s="12" t="s">
        <v>22</v>
      </c>
      <c r="D59" s="14" t="s">
        <v>361</v>
      </c>
      <c r="E59" s="56" t="s">
        <v>339</v>
      </c>
      <c r="F59" s="62">
        <v>783.6</v>
      </c>
      <c r="G59" s="68">
        <v>88.33</v>
      </c>
      <c r="H59" s="31">
        <f t="shared" si="4"/>
        <v>110.41249999999999</v>
      </c>
      <c r="I59" s="31">
        <f t="shared" si="5"/>
        <v>86519.235000000001</v>
      </c>
      <c r="J59" s="86">
        <f t="shared" si="2"/>
        <v>3.1268174172413522E-3</v>
      </c>
      <c r="K59" s="93">
        <f t="shared" si="3"/>
        <v>0.90345485279358206</v>
      </c>
    </row>
    <row r="60" spans="1:11" x14ac:dyDescent="0.2">
      <c r="A60" s="12" t="s">
        <v>446</v>
      </c>
      <c r="B60" s="13" t="s">
        <v>109</v>
      </c>
      <c r="C60" s="12" t="s">
        <v>18</v>
      </c>
      <c r="D60" s="14" t="s">
        <v>110</v>
      </c>
      <c r="E60" s="15" t="s">
        <v>65</v>
      </c>
      <c r="F60" s="25">
        <v>112</v>
      </c>
      <c r="G60" s="31">
        <v>596.24</v>
      </c>
      <c r="H60" s="31">
        <f t="shared" si="4"/>
        <v>745.3</v>
      </c>
      <c r="I60" s="31">
        <f t="shared" si="5"/>
        <v>83473.599999999991</v>
      </c>
      <c r="J60" s="86">
        <f t="shared" si="2"/>
        <v>3.0167477366141496E-3</v>
      </c>
      <c r="K60" s="93">
        <f t="shared" si="3"/>
        <v>0.90647160053019626</v>
      </c>
    </row>
    <row r="61" spans="1:11" x14ac:dyDescent="0.2">
      <c r="A61" s="12" t="s">
        <v>448</v>
      </c>
      <c r="B61" s="13" t="s">
        <v>113</v>
      </c>
      <c r="C61" s="12" t="s">
        <v>36</v>
      </c>
      <c r="D61" s="14" t="s">
        <v>114</v>
      </c>
      <c r="E61" s="15" t="s">
        <v>65</v>
      </c>
      <c r="F61" s="25">
        <v>2256</v>
      </c>
      <c r="G61" s="31">
        <v>29.31</v>
      </c>
      <c r="H61" s="31">
        <f t="shared" si="4"/>
        <v>36.637499999999996</v>
      </c>
      <c r="I61" s="31">
        <f t="shared" si="5"/>
        <v>82654.2</v>
      </c>
      <c r="J61" s="86">
        <f t="shared" si="2"/>
        <v>2.9871345044619286E-3</v>
      </c>
      <c r="K61" s="93">
        <f t="shared" si="3"/>
        <v>0.90945873503465824</v>
      </c>
    </row>
    <row r="62" spans="1:11" x14ac:dyDescent="0.2">
      <c r="A62" s="12" t="s">
        <v>432</v>
      </c>
      <c r="B62" s="13" t="s">
        <v>74</v>
      </c>
      <c r="C62" s="12" t="s">
        <v>22</v>
      </c>
      <c r="D62" s="14" t="s">
        <v>75</v>
      </c>
      <c r="E62" s="15" t="s">
        <v>71</v>
      </c>
      <c r="F62" s="25">
        <v>2640</v>
      </c>
      <c r="G62" s="31">
        <v>24.18</v>
      </c>
      <c r="H62" s="31">
        <f t="shared" si="4"/>
        <v>30.225000000000001</v>
      </c>
      <c r="I62" s="31">
        <f t="shared" si="5"/>
        <v>79794</v>
      </c>
      <c r="J62" s="86">
        <f t="shared" si="2"/>
        <v>2.8837664710206516E-3</v>
      </c>
      <c r="K62" s="93">
        <f t="shared" si="3"/>
        <v>0.91234250150567886</v>
      </c>
    </row>
    <row r="63" spans="1:11" x14ac:dyDescent="0.2">
      <c r="A63" s="12" t="s">
        <v>434</v>
      </c>
      <c r="B63" s="13" t="s">
        <v>78</v>
      </c>
      <c r="C63" s="12" t="s">
        <v>22</v>
      </c>
      <c r="D63" s="14" t="s">
        <v>79</v>
      </c>
      <c r="E63" s="15" t="s">
        <v>71</v>
      </c>
      <c r="F63" s="25">
        <v>2640</v>
      </c>
      <c r="G63" s="31">
        <v>23.29</v>
      </c>
      <c r="H63" s="31">
        <f t="shared" si="4"/>
        <v>29.112499999999997</v>
      </c>
      <c r="I63" s="31">
        <f t="shared" si="5"/>
        <v>76856.999999999985</v>
      </c>
      <c r="J63" s="86">
        <f t="shared" si="2"/>
        <v>2.7776228746927614E-3</v>
      </c>
      <c r="K63" s="93">
        <f t="shared" si="3"/>
        <v>0.9151201243803716</v>
      </c>
    </row>
    <row r="64" spans="1:11" x14ac:dyDescent="0.2">
      <c r="A64" s="12" t="s">
        <v>468</v>
      </c>
      <c r="B64" s="13" t="s">
        <v>169</v>
      </c>
      <c r="C64" s="12" t="s">
        <v>18</v>
      </c>
      <c r="D64" s="14" t="s">
        <v>170</v>
      </c>
      <c r="E64" s="15" t="s">
        <v>20</v>
      </c>
      <c r="F64" s="25">
        <v>254</v>
      </c>
      <c r="G64" s="31">
        <v>240.23</v>
      </c>
      <c r="H64" s="31">
        <f t="shared" si="4"/>
        <v>300.28749999999997</v>
      </c>
      <c r="I64" s="31">
        <f t="shared" si="5"/>
        <v>76273.024999999994</v>
      </c>
      <c r="J64" s="86">
        <f t="shared" si="2"/>
        <v>2.7565179354126865E-3</v>
      </c>
      <c r="K64" s="93">
        <f t="shared" si="3"/>
        <v>0.91787664231578425</v>
      </c>
    </row>
    <row r="65" spans="1:11" x14ac:dyDescent="0.2">
      <c r="A65" s="12" t="s">
        <v>458</v>
      </c>
      <c r="B65" s="13" t="s">
        <v>133</v>
      </c>
      <c r="C65" s="12" t="s">
        <v>18</v>
      </c>
      <c r="D65" s="14" t="s">
        <v>134</v>
      </c>
      <c r="E65" s="15" t="s">
        <v>20</v>
      </c>
      <c r="F65" s="25">
        <v>5223</v>
      </c>
      <c r="G65" s="31">
        <v>11.2</v>
      </c>
      <c r="H65" s="31">
        <f t="shared" si="4"/>
        <v>14</v>
      </c>
      <c r="I65" s="31">
        <f t="shared" si="5"/>
        <v>73122</v>
      </c>
      <c r="J65" s="86">
        <f t="shared" si="2"/>
        <v>2.6426394452461598E-3</v>
      </c>
      <c r="K65" s="93">
        <f t="shared" si="3"/>
        <v>0.92051928176103037</v>
      </c>
    </row>
    <row r="66" spans="1:11" ht="25.5" x14ac:dyDescent="0.2">
      <c r="A66" s="12" t="s">
        <v>558</v>
      </c>
      <c r="B66" s="44" t="s">
        <v>395</v>
      </c>
      <c r="C66" s="12" t="s">
        <v>22</v>
      </c>
      <c r="D66" s="14" t="s">
        <v>394</v>
      </c>
      <c r="E66" s="56" t="s">
        <v>20</v>
      </c>
      <c r="F66" s="62">
        <v>3456</v>
      </c>
      <c r="G66" s="68">
        <v>16.309999999999999</v>
      </c>
      <c r="H66" s="31">
        <f t="shared" si="4"/>
        <v>20.387499999999999</v>
      </c>
      <c r="I66" s="31">
        <f t="shared" si="5"/>
        <v>70459.199999999997</v>
      </c>
      <c r="J66" s="86">
        <f t="shared" si="2"/>
        <v>2.5464054757868798E-3</v>
      </c>
      <c r="K66" s="93">
        <f t="shared" si="3"/>
        <v>0.92306568723681726</v>
      </c>
    </row>
    <row r="67" spans="1:11" x14ac:dyDescent="0.2">
      <c r="A67" s="12" t="s">
        <v>537</v>
      </c>
      <c r="B67" s="44" t="s">
        <v>408</v>
      </c>
      <c r="C67" s="12" t="s">
        <v>22</v>
      </c>
      <c r="D67" s="14" t="s">
        <v>407</v>
      </c>
      <c r="E67" s="56" t="s">
        <v>20</v>
      </c>
      <c r="F67" s="62">
        <v>600</v>
      </c>
      <c r="G67" s="68">
        <v>91.6</v>
      </c>
      <c r="H67" s="31">
        <f t="shared" si="4"/>
        <v>114.5</v>
      </c>
      <c r="I67" s="31">
        <f t="shared" si="5"/>
        <v>68700</v>
      </c>
      <c r="J67" s="86">
        <f t="shared" si="2"/>
        <v>2.4828277384154043E-3</v>
      </c>
      <c r="K67" s="93">
        <f t="shared" si="3"/>
        <v>0.92554851497523261</v>
      </c>
    </row>
    <row r="68" spans="1:11" x14ac:dyDescent="0.2">
      <c r="A68" s="12" t="s">
        <v>177</v>
      </c>
      <c r="B68" s="13" t="s">
        <v>178</v>
      </c>
      <c r="C68" s="12" t="s">
        <v>18</v>
      </c>
      <c r="D68" s="14" t="s">
        <v>179</v>
      </c>
      <c r="E68" s="15" t="s">
        <v>20</v>
      </c>
      <c r="F68" s="25">
        <v>856</v>
      </c>
      <c r="G68" s="31">
        <v>63.79</v>
      </c>
      <c r="H68" s="31">
        <f t="shared" si="4"/>
        <v>79.737499999999997</v>
      </c>
      <c r="I68" s="31">
        <f t="shared" si="5"/>
        <v>68255.3</v>
      </c>
      <c r="J68" s="86">
        <f t="shared" si="2"/>
        <v>2.4667562173779469E-3</v>
      </c>
      <c r="K68" s="93">
        <f t="shared" si="3"/>
        <v>0.92801527119261051</v>
      </c>
    </row>
    <row r="69" spans="1:11" x14ac:dyDescent="0.2">
      <c r="A69" s="12" t="s">
        <v>504</v>
      </c>
      <c r="B69" s="13" t="s">
        <v>274</v>
      </c>
      <c r="C69" s="12" t="s">
        <v>18</v>
      </c>
      <c r="D69" s="14" t="s">
        <v>275</v>
      </c>
      <c r="E69" s="15" t="s">
        <v>38</v>
      </c>
      <c r="F69" s="25">
        <v>568</v>
      </c>
      <c r="G69" s="31">
        <v>91.99</v>
      </c>
      <c r="H69" s="31">
        <f t="shared" si="4"/>
        <v>114.9875</v>
      </c>
      <c r="I69" s="31">
        <f t="shared" si="5"/>
        <v>65312.9</v>
      </c>
      <c r="J69" s="86">
        <f t="shared" si="2"/>
        <v>2.3604174642845917E-3</v>
      </c>
      <c r="K69" s="93">
        <f t="shared" si="3"/>
        <v>0.93037568865689513</v>
      </c>
    </row>
    <row r="70" spans="1:11" ht="38.25" x14ac:dyDescent="0.2">
      <c r="A70" s="12" t="s">
        <v>570</v>
      </c>
      <c r="B70" s="44" t="s">
        <v>342</v>
      </c>
      <c r="C70" s="12" t="s">
        <v>22</v>
      </c>
      <c r="D70" s="14" t="s">
        <v>341</v>
      </c>
      <c r="E70" s="56" t="s">
        <v>45</v>
      </c>
      <c r="F70" s="62">
        <v>665</v>
      </c>
      <c r="G70" s="68">
        <v>73.89</v>
      </c>
      <c r="H70" s="31">
        <f t="shared" si="4"/>
        <v>92.362499999999997</v>
      </c>
      <c r="I70" s="31">
        <f t="shared" si="5"/>
        <v>61421.0625</v>
      </c>
      <c r="J70" s="86">
        <f t="shared" si="2"/>
        <v>2.2197659053558401E-3</v>
      </c>
      <c r="K70" s="93">
        <f t="shared" si="3"/>
        <v>0.93259545456225101</v>
      </c>
    </row>
    <row r="71" spans="1:11" ht="25.5" x14ac:dyDescent="0.2">
      <c r="A71" s="12" t="s">
        <v>581</v>
      </c>
      <c r="B71" s="44" t="s">
        <v>375</v>
      </c>
      <c r="C71" s="12" t="s">
        <v>36</v>
      </c>
      <c r="D71" s="14" t="s">
        <v>374</v>
      </c>
      <c r="E71" s="56" t="s">
        <v>20</v>
      </c>
      <c r="F71" s="62">
        <v>344.55</v>
      </c>
      <c r="G71" s="68">
        <v>128.94</v>
      </c>
      <c r="H71" s="31">
        <f t="shared" ref="H71:H102" si="6">G71+(G71*$G$3)</f>
        <v>161.17500000000001</v>
      </c>
      <c r="I71" s="31">
        <f t="shared" ref="I71:I102" si="7">F71*H71</f>
        <v>55532.846250000002</v>
      </c>
      <c r="J71" s="86">
        <f t="shared" si="2"/>
        <v>2.0069649354098672E-3</v>
      </c>
      <c r="K71" s="93">
        <f t="shared" si="3"/>
        <v>0.93460241949766087</v>
      </c>
    </row>
    <row r="72" spans="1:11" ht="25.5" x14ac:dyDescent="0.2">
      <c r="A72" s="12" t="s">
        <v>543</v>
      </c>
      <c r="B72" s="44" t="s">
        <v>370</v>
      </c>
      <c r="C72" s="12" t="s">
        <v>22</v>
      </c>
      <c r="D72" s="14" t="s">
        <v>369</v>
      </c>
      <c r="E72" s="56" t="s">
        <v>20</v>
      </c>
      <c r="F72" s="62">
        <v>3823</v>
      </c>
      <c r="G72" s="68">
        <v>11.56</v>
      </c>
      <c r="H72" s="31">
        <f t="shared" si="6"/>
        <v>14.450000000000001</v>
      </c>
      <c r="I72" s="31">
        <f t="shared" si="7"/>
        <v>55242.350000000006</v>
      </c>
      <c r="J72" s="86">
        <f t="shared" si="2"/>
        <v>1.9964663597562189E-3</v>
      </c>
      <c r="K72" s="93">
        <f t="shared" si="3"/>
        <v>0.93659888585741713</v>
      </c>
    </row>
    <row r="73" spans="1:11" x14ac:dyDescent="0.2">
      <c r="A73" s="12" t="s">
        <v>485</v>
      </c>
      <c r="B73" s="13" t="s">
        <v>238</v>
      </c>
      <c r="C73" s="12" t="s">
        <v>36</v>
      </c>
      <c r="D73" s="14" t="s">
        <v>239</v>
      </c>
      <c r="E73" s="15" t="s">
        <v>38</v>
      </c>
      <c r="F73" s="25">
        <v>98</v>
      </c>
      <c r="G73" s="31">
        <v>441.86</v>
      </c>
      <c r="H73" s="31">
        <f t="shared" si="6"/>
        <v>552.32500000000005</v>
      </c>
      <c r="I73" s="31">
        <f t="shared" si="7"/>
        <v>54127.850000000006</v>
      </c>
      <c r="J73" s="86">
        <f t="shared" ref="J73:J136" si="8">(I73/$I$6)</f>
        <v>1.9561881717727546E-3</v>
      </c>
      <c r="K73" s="93">
        <f t="shared" si="3"/>
        <v>0.93855507402918992</v>
      </c>
    </row>
    <row r="74" spans="1:11" x14ac:dyDescent="0.2">
      <c r="A74" s="12" t="s">
        <v>525</v>
      </c>
      <c r="B74" s="13" t="s">
        <v>316</v>
      </c>
      <c r="C74" s="12" t="s">
        <v>18</v>
      </c>
      <c r="D74" s="14" t="s">
        <v>317</v>
      </c>
      <c r="E74" s="15" t="s">
        <v>38</v>
      </c>
      <c r="F74" s="25">
        <v>20</v>
      </c>
      <c r="G74" s="31">
        <v>2154.63</v>
      </c>
      <c r="H74" s="31">
        <f t="shared" si="6"/>
        <v>2693.2875000000004</v>
      </c>
      <c r="I74" s="31">
        <f t="shared" si="7"/>
        <v>53865.750000000007</v>
      </c>
      <c r="J74" s="86">
        <f t="shared" si="8"/>
        <v>1.9467158406193535E-3</v>
      </c>
      <c r="K74" s="93">
        <f t="shared" si="3"/>
        <v>0.94050178986980926</v>
      </c>
    </row>
    <row r="75" spans="1:11" x14ac:dyDescent="0.2">
      <c r="A75" s="12" t="s">
        <v>438</v>
      </c>
      <c r="B75" s="13" t="s">
        <v>92</v>
      </c>
      <c r="C75" s="12" t="s">
        <v>93</v>
      </c>
      <c r="D75" s="14" t="s">
        <v>94</v>
      </c>
      <c r="E75" s="15" t="s">
        <v>45</v>
      </c>
      <c r="F75" s="25">
        <v>459.25</v>
      </c>
      <c r="G75" s="31">
        <v>90.41</v>
      </c>
      <c r="H75" s="31">
        <f t="shared" si="6"/>
        <v>113.01249999999999</v>
      </c>
      <c r="I75" s="31">
        <f t="shared" si="7"/>
        <v>51900.990624999991</v>
      </c>
      <c r="J75" s="86">
        <f t="shared" si="8"/>
        <v>1.875709158296766E-3</v>
      </c>
      <c r="K75" s="93">
        <f t="shared" ref="K75:K77" si="9">K74+J75</f>
        <v>0.94237749902810597</v>
      </c>
    </row>
    <row r="76" spans="1:11" ht="38.25" x14ac:dyDescent="0.2">
      <c r="A76" s="12" t="s">
        <v>471</v>
      </c>
      <c r="B76" s="13" t="s">
        <v>191</v>
      </c>
      <c r="C76" s="12" t="s">
        <v>22</v>
      </c>
      <c r="D76" s="14" t="s">
        <v>192</v>
      </c>
      <c r="E76" s="15" t="s">
        <v>20</v>
      </c>
      <c r="F76" s="25">
        <v>60</v>
      </c>
      <c r="G76" s="31">
        <v>605.67999999999995</v>
      </c>
      <c r="H76" s="31">
        <f t="shared" si="6"/>
        <v>757.09999999999991</v>
      </c>
      <c r="I76" s="31">
        <f t="shared" si="7"/>
        <v>45425.999999999993</v>
      </c>
      <c r="J76" s="86">
        <f t="shared" si="8"/>
        <v>1.6417020792613994E-3</v>
      </c>
      <c r="K76" s="93">
        <f t="shared" si="9"/>
        <v>0.94401920110736737</v>
      </c>
    </row>
    <row r="77" spans="1:11" x14ac:dyDescent="0.2">
      <c r="A77" s="38" t="s">
        <v>429</v>
      </c>
      <c r="B77" s="49" t="s">
        <v>60</v>
      </c>
      <c r="C77" s="52" t="s">
        <v>32</v>
      </c>
      <c r="D77" s="55" t="s">
        <v>61</v>
      </c>
      <c r="E77" s="61" t="s">
        <v>62</v>
      </c>
      <c r="F77" s="67">
        <v>12</v>
      </c>
      <c r="G77" s="73">
        <v>3000</v>
      </c>
      <c r="H77" s="43">
        <f t="shared" si="6"/>
        <v>3750</v>
      </c>
      <c r="I77" s="43">
        <f t="shared" si="7"/>
        <v>45000</v>
      </c>
      <c r="J77" s="86">
        <f t="shared" si="8"/>
        <v>1.626306378874719E-3</v>
      </c>
      <c r="K77" s="93">
        <f t="shared" si="9"/>
        <v>0.9456455074862421</v>
      </c>
    </row>
    <row r="78" spans="1:11" ht="25.5" x14ac:dyDescent="0.2">
      <c r="A78" s="12" t="s">
        <v>587</v>
      </c>
      <c r="B78" s="44" t="s">
        <v>368</v>
      </c>
      <c r="C78" s="12" t="s">
        <v>36</v>
      </c>
      <c r="D78" s="14" t="s">
        <v>367</v>
      </c>
      <c r="E78" s="56" t="s">
        <v>20</v>
      </c>
      <c r="F78" s="62">
        <v>134.5</v>
      </c>
      <c r="G78" s="68">
        <v>263.57</v>
      </c>
      <c r="H78" s="31">
        <f t="shared" si="6"/>
        <v>329.46249999999998</v>
      </c>
      <c r="I78" s="31">
        <f t="shared" si="7"/>
        <v>44312.706249999996</v>
      </c>
      <c r="J78" s="86">
        <f t="shared" si="8"/>
        <v>1.6014674853239248E-3</v>
      </c>
    </row>
    <row r="79" spans="1:11" x14ac:dyDescent="0.2">
      <c r="A79" s="12" t="s">
        <v>510</v>
      </c>
      <c r="B79" s="13" t="s">
        <v>286</v>
      </c>
      <c r="C79" s="12" t="s">
        <v>18</v>
      </c>
      <c r="D79" s="14" t="s">
        <v>287</v>
      </c>
      <c r="E79" s="15" t="s">
        <v>183</v>
      </c>
      <c r="F79" s="25">
        <v>2100</v>
      </c>
      <c r="G79" s="31">
        <v>16.670000000000002</v>
      </c>
      <c r="H79" s="31">
        <f t="shared" si="6"/>
        <v>20.837500000000002</v>
      </c>
      <c r="I79" s="31">
        <f t="shared" si="7"/>
        <v>43758.750000000007</v>
      </c>
      <c r="J79" s="86">
        <f t="shared" si="8"/>
        <v>1.5814474279240915E-3</v>
      </c>
    </row>
    <row r="80" spans="1:11" ht="38.25" x14ac:dyDescent="0.2">
      <c r="A80" s="12" t="s">
        <v>478</v>
      </c>
      <c r="B80" s="13" t="s">
        <v>217</v>
      </c>
      <c r="C80" s="12" t="s">
        <v>36</v>
      </c>
      <c r="D80" s="14" t="s">
        <v>218</v>
      </c>
      <c r="E80" s="15" t="s">
        <v>38</v>
      </c>
      <c r="F80" s="25">
        <v>32</v>
      </c>
      <c r="G80" s="31">
        <v>1071.6500000000001</v>
      </c>
      <c r="H80" s="31">
        <f t="shared" si="6"/>
        <v>1339.5625</v>
      </c>
      <c r="I80" s="31">
        <f t="shared" si="7"/>
        <v>42866</v>
      </c>
      <c r="J80" s="86">
        <f t="shared" si="8"/>
        <v>1.5491833163743046E-3</v>
      </c>
    </row>
    <row r="81" spans="1:10" ht="25.5" x14ac:dyDescent="0.2">
      <c r="A81" s="12" t="s">
        <v>563</v>
      </c>
      <c r="B81" s="44" t="s">
        <v>171</v>
      </c>
      <c r="C81" s="12" t="s">
        <v>22</v>
      </c>
      <c r="D81" s="14" t="s">
        <v>172</v>
      </c>
      <c r="E81" s="56" t="s">
        <v>20</v>
      </c>
      <c r="F81" s="62">
        <v>1197.32</v>
      </c>
      <c r="G81" s="68">
        <v>27.34</v>
      </c>
      <c r="H81" s="31">
        <f t="shared" si="6"/>
        <v>34.174999999999997</v>
      </c>
      <c r="I81" s="31">
        <f t="shared" si="7"/>
        <v>40918.410999999993</v>
      </c>
      <c r="J81" s="86">
        <f t="shared" si="8"/>
        <v>1.4787971738381657E-3</v>
      </c>
    </row>
    <row r="82" spans="1:10" x14ac:dyDescent="0.2">
      <c r="A82" s="12" t="s">
        <v>436</v>
      </c>
      <c r="B82" s="13" t="s">
        <v>88</v>
      </c>
      <c r="C82" s="12" t="s">
        <v>18</v>
      </c>
      <c r="D82" s="14" t="s">
        <v>89</v>
      </c>
      <c r="E82" s="15" t="s">
        <v>20</v>
      </c>
      <c r="F82" s="25">
        <v>1116</v>
      </c>
      <c r="G82" s="31">
        <v>29.09</v>
      </c>
      <c r="H82" s="31">
        <f t="shared" si="6"/>
        <v>36.362499999999997</v>
      </c>
      <c r="I82" s="31">
        <f t="shared" si="7"/>
        <v>40580.549999999996</v>
      </c>
      <c r="J82" s="86">
        <f t="shared" si="8"/>
        <v>1.4665868294054325E-3</v>
      </c>
    </row>
    <row r="83" spans="1:10" x14ac:dyDescent="0.2">
      <c r="A83" s="12" t="s">
        <v>505</v>
      </c>
      <c r="B83" s="13" t="s">
        <v>276</v>
      </c>
      <c r="C83" s="12" t="s">
        <v>18</v>
      </c>
      <c r="D83" s="14" t="s">
        <v>277</v>
      </c>
      <c r="E83" s="15" t="s">
        <v>38</v>
      </c>
      <c r="F83" s="25">
        <v>800</v>
      </c>
      <c r="G83" s="31">
        <v>40.380000000000003</v>
      </c>
      <c r="H83" s="31">
        <f t="shared" si="6"/>
        <v>50.475000000000001</v>
      </c>
      <c r="I83" s="31">
        <f t="shared" si="7"/>
        <v>40380</v>
      </c>
      <c r="J83" s="86">
        <f t="shared" si="8"/>
        <v>1.4593389239769144E-3</v>
      </c>
    </row>
    <row r="84" spans="1:10" x14ac:dyDescent="0.2">
      <c r="A84" s="12" t="s">
        <v>488</v>
      </c>
      <c r="B84" s="13" t="s">
        <v>244</v>
      </c>
      <c r="C84" s="12" t="s">
        <v>18</v>
      </c>
      <c r="D84" s="14" t="s">
        <v>245</v>
      </c>
      <c r="E84" s="15" t="s">
        <v>38</v>
      </c>
      <c r="F84" s="25">
        <v>28</v>
      </c>
      <c r="G84" s="31">
        <v>1115.6500000000001</v>
      </c>
      <c r="H84" s="31">
        <f t="shared" si="6"/>
        <v>1394.5625</v>
      </c>
      <c r="I84" s="31">
        <f t="shared" si="7"/>
        <v>39047.75</v>
      </c>
      <c r="J84" s="86">
        <f t="shared" si="8"/>
        <v>1.4111912201267846E-3</v>
      </c>
    </row>
    <row r="85" spans="1:10" ht="25.5" x14ac:dyDescent="0.2">
      <c r="A85" s="12" t="s">
        <v>582</v>
      </c>
      <c r="B85" s="44" t="s">
        <v>362</v>
      </c>
      <c r="C85" s="12" t="s">
        <v>22</v>
      </c>
      <c r="D85" s="14" t="s">
        <v>361</v>
      </c>
      <c r="E85" s="56" t="s">
        <v>339</v>
      </c>
      <c r="F85" s="62">
        <v>344.55</v>
      </c>
      <c r="G85" s="68">
        <v>88.33</v>
      </c>
      <c r="H85" s="31">
        <f t="shared" si="6"/>
        <v>110.41249999999999</v>
      </c>
      <c r="I85" s="31">
        <f t="shared" si="7"/>
        <v>38042.626875000002</v>
      </c>
      <c r="J85" s="86">
        <f t="shared" si="8"/>
        <v>1.374865927910296E-3</v>
      </c>
    </row>
    <row r="86" spans="1:10" ht="25.5" x14ac:dyDescent="0.2">
      <c r="A86" s="12" t="s">
        <v>180</v>
      </c>
      <c r="B86" s="13" t="s">
        <v>181</v>
      </c>
      <c r="C86" s="12" t="s">
        <v>36</v>
      </c>
      <c r="D86" s="14" t="s">
        <v>182</v>
      </c>
      <c r="E86" s="15" t="s">
        <v>183</v>
      </c>
      <c r="F86" s="25">
        <v>1865.41</v>
      </c>
      <c r="G86" s="31">
        <v>15.47</v>
      </c>
      <c r="H86" s="31">
        <f t="shared" si="6"/>
        <v>19.337500000000002</v>
      </c>
      <c r="I86" s="31">
        <f t="shared" si="7"/>
        <v>36072.365875000003</v>
      </c>
      <c r="J86" s="86">
        <f t="shared" si="8"/>
        <v>1.3036604160803387E-3</v>
      </c>
    </row>
    <row r="87" spans="1:10" x14ac:dyDescent="0.2">
      <c r="A87" s="12" t="s">
        <v>477</v>
      </c>
      <c r="B87" s="13" t="s">
        <v>215</v>
      </c>
      <c r="C87" s="12" t="s">
        <v>18</v>
      </c>
      <c r="D87" s="14" t="s">
        <v>216</v>
      </c>
      <c r="E87" s="15" t="s">
        <v>38</v>
      </c>
      <c r="F87" s="25">
        <v>28</v>
      </c>
      <c r="G87" s="31">
        <v>1005.58</v>
      </c>
      <c r="H87" s="31">
        <f t="shared" si="6"/>
        <v>1256.9750000000001</v>
      </c>
      <c r="I87" s="31">
        <f t="shared" si="7"/>
        <v>35195.300000000003</v>
      </c>
      <c r="J87" s="86">
        <f t="shared" si="8"/>
        <v>1.27196313103132E-3</v>
      </c>
    </row>
    <row r="88" spans="1:10" x14ac:dyDescent="0.2">
      <c r="A88" s="12" t="s">
        <v>200</v>
      </c>
      <c r="B88" s="13" t="s">
        <v>201</v>
      </c>
      <c r="C88" s="12" t="s">
        <v>18</v>
      </c>
      <c r="D88" s="14" t="s">
        <v>202</v>
      </c>
      <c r="E88" s="15" t="s">
        <v>38</v>
      </c>
      <c r="F88" s="25">
        <v>215</v>
      </c>
      <c r="G88" s="31">
        <v>130.19</v>
      </c>
      <c r="H88" s="31">
        <f t="shared" si="6"/>
        <v>162.73750000000001</v>
      </c>
      <c r="I88" s="31">
        <f t="shared" si="7"/>
        <v>34988.5625</v>
      </c>
      <c r="J88" s="86">
        <f t="shared" si="8"/>
        <v>1.2644916084757064E-3</v>
      </c>
    </row>
    <row r="89" spans="1:10" ht="25.5" x14ac:dyDescent="0.2">
      <c r="A89" s="12" t="s">
        <v>573</v>
      </c>
      <c r="B89" s="44" t="s">
        <v>49</v>
      </c>
      <c r="C89" s="12" t="s">
        <v>22</v>
      </c>
      <c r="D89" s="14" t="s">
        <v>371</v>
      </c>
      <c r="E89" s="56" t="s">
        <v>45</v>
      </c>
      <c r="F89" s="62">
        <v>1115</v>
      </c>
      <c r="G89" s="68">
        <v>24.78</v>
      </c>
      <c r="H89" s="31">
        <f t="shared" si="6"/>
        <v>30.975000000000001</v>
      </c>
      <c r="I89" s="31">
        <f t="shared" si="7"/>
        <v>34537.125</v>
      </c>
      <c r="J89" s="86">
        <f t="shared" si="8"/>
        <v>1.2481765932331895E-3</v>
      </c>
    </row>
    <row r="90" spans="1:10" x14ac:dyDescent="0.2">
      <c r="A90" s="12" t="s">
        <v>583</v>
      </c>
      <c r="B90" s="44" t="s">
        <v>360</v>
      </c>
      <c r="C90" s="12" t="s">
        <v>340</v>
      </c>
      <c r="D90" s="14" t="s">
        <v>359</v>
      </c>
      <c r="E90" s="56" t="s">
        <v>65</v>
      </c>
      <c r="F90" s="62">
        <v>2.2999999999999998</v>
      </c>
      <c r="G90" s="68">
        <v>11268.16</v>
      </c>
      <c r="H90" s="31">
        <f t="shared" si="6"/>
        <v>14085.2</v>
      </c>
      <c r="I90" s="31">
        <f t="shared" si="7"/>
        <v>32395.96</v>
      </c>
      <c r="J90" s="86">
        <f t="shared" si="8"/>
        <v>1.1707945866171164E-3</v>
      </c>
    </row>
    <row r="91" spans="1:10" x14ac:dyDescent="0.2">
      <c r="A91" s="12" t="s">
        <v>549</v>
      </c>
      <c r="B91" s="44" t="s">
        <v>365</v>
      </c>
      <c r="C91" s="12" t="s">
        <v>344</v>
      </c>
      <c r="D91" s="14" t="s">
        <v>364</v>
      </c>
      <c r="E91" s="56" t="s">
        <v>20</v>
      </c>
      <c r="F91" s="62">
        <v>2734.5</v>
      </c>
      <c r="G91" s="68">
        <v>8.94</v>
      </c>
      <c r="H91" s="31">
        <f t="shared" si="6"/>
        <v>11.174999999999999</v>
      </c>
      <c r="I91" s="31">
        <f t="shared" si="7"/>
        <v>30558.037499999999</v>
      </c>
      <c r="J91" s="86">
        <f t="shared" si="8"/>
        <v>1.1043718069365081E-3</v>
      </c>
    </row>
    <row r="92" spans="1:10" x14ac:dyDescent="0.2">
      <c r="A92" s="12" t="s">
        <v>487</v>
      </c>
      <c r="B92" s="13" t="s">
        <v>242</v>
      </c>
      <c r="C92" s="12" t="s">
        <v>18</v>
      </c>
      <c r="D92" s="14" t="s">
        <v>243</v>
      </c>
      <c r="E92" s="15" t="s">
        <v>38</v>
      </c>
      <c r="F92" s="25">
        <v>14</v>
      </c>
      <c r="G92" s="31">
        <v>1658.35</v>
      </c>
      <c r="H92" s="31">
        <f t="shared" si="6"/>
        <v>2072.9375</v>
      </c>
      <c r="I92" s="31">
        <f t="shared" si="7"/>
        <v>29021.125</v>
      </c>
      <c r="J92" s="86">
        <f t="shared" si="8"/>
        <v>1.0488275713249017E-3</v>
      </c>
    </row>
    <row r="93" spans="1:10" x14ac:dyDescent="0.2">
      <c r="A93" s="12" t="s">
        <v>519</v>
      </c>
      <c r="B93" s="13" t="s">
        <v>304</v>
      </c>
      <c r="C93" s="12" t="s">
        <v>18</v>
      </c>
      <c r="D93" s="14" t="s">
        <v>305</v>
      </c>
      <c r="E93" s="15" t="s">
        <v>38</v>
      </c>
      <c r="F93" s="25">
        <v>732</v>
      </c>
      <c r="G93" s="31">
        <v>31.07</v>
      </c>
      <c r="H93" s="31">
        <f t="shared" si="6"/>
        <v>38.837499999999999</v>
      </c>
      <c r="I93" s="31">
        <f t="shared" si="7"/>
        <v>28429.05</v>
      </c>
      <c r="J93" s="86">
        <f t="shared" si="8"/>
        <v>1.0274298968966295E-3</v>
      </c>
    </row>
    <row r="94" spans="1:10" x14ac:dyDescent="0.2">
      <c r="A94" s="12" t="s">
        <v>548</v>
      </c>
      <c r="B94" s="44" t="s">
        <v>345</v>
      </c>
      <c r="C94" s="12" t="s">
        <v>344</v>
      </c>
      <c r="D94" s="14" t="s">
        <v>343</v>
      </c>
      <c r="E94" s="56" t="s">
        <v>20</v>
      </c>
      <c r="F94" s="62">
        <v>2734.5</v>
      </c>
      <c r="G94" s="68">
        <v>8.14</v>
      </c>
      <c r="H94" s="31">
        <f t="shared" si="6"/>
        <v>10.175000000000001</v>
      </c>
      <c r="I94" s="31">
        <f t="shared" si="7"/>
        <v>27823.537500000002</v>
      </c>
      <c r="J94" s="86">
        <f t="shared" si="8"/>
        <v>1.0055465893135545E-3</v>
      </c>
    </row>
    <row r="95" spans="1:10" x14ac:dyDescent="0.2">
      <c r="A95" s="12" t="s">
        <v>509</v>
      </c>
      <c r="B95" s="13" t="s">
        <v>284</v>
      </c>
      <c r="C95" s="12" t="s">
        <v>18</v>
      </c>
      <c r="D95" s="14" t="s">
        <v>285</v>
      </c>
      <c r="E95" s="15" t="s">
        <v>183</v>
      </c>
      <c r="F95" s="25">
        <v>1400</v>
      </c>
      <c r="G95" s="31">
        <v>15.64</v>
      </c>
      <c r="H95" s="31">
        <f t="shared" si="6"/>
        <v>19.55</v>
      </c>
      <c r="I95" s="31">
        <f t="shared" si="7"/>
        <v>27370</v>
      </c>
      <c r="J95" s="86">
        <f t="shared" si="8"/>
        <v>9.8915567977335677E-4</v>
      </c>
    </row>
    <row r="96" spans="1:10" ht="25.5" x14ac:dyDescent="0.2">
      <c r="A96" s="12" t="s">
        <v>424</v>
      </c>
      <c r="B96" s="13" t="s">
        <v>49</v>
      </c>
      <c r="C96" s="12" t="s">
        <v>22</v>
      </c>
      <c r="D96" s="14" t="s">
        <v>50</v>
      </c>
      <c r="E96" s="15" t="s">
        <v>45</v>
      </c>
      <c r="F96" s="25">
        <v>860</v>
      </c>
      <c r="G96" s="31">
        <v>24.78</v>
      </c>
      <c r="H96" s="31">
        <f t="shared" si="6"/>
        <v>30.975000000000001</v>
      </c>
      <c r="I96" s="31">
        <f t="shared" si="7"/>
        <v>26638.5</v>
      </c>
      <c r="J96" s="86">
        <f t="shared" si="8"/>
        <v>9.6271916608120446E-4</v>
      </c>
    </row>
    <row r="97" spans="1:10" x14ac:dyDescent="0.2">
      <c r="A97" s="12" t="s">
        <v>333</v>
      </c>
      <c r="B97" s="13" t="s">
        <v>334</v>
      </c>
      <c r="C97" s="12" t="s">
        <v>18</v>
      </c>
      <c r="D97" s="14" t="s">
        <v>335</v>
      </c>
      <c r="E97" s="15" t="s">
        <v>20</v>
      </c>
      <c r="F97" s="25">
        <v>2660</v>
      </c>
      <c r="G97" s="31">
        <v>7.97</v>
      </c>
      <c r="H97" s="31">
        <f t="shared" si="6"/>
        <v>9.9625000000000004</v>
      </c>
      <c r="I97" s="31">
        <f t="shared" si="7"/>
        <v>26500.25</v>
      </c>
      <c r="J97" s="86">
        <f t="shared" si="8"/>
        <v>9.5772279148388379E-4</v>
      </c>
    </row>
    <row r="98" spans="1:10" x14ac:dyDescent="0.2">
      <c r="A98" s="12" t="s">
        <v>435</v>
      </c>
      <c r="B98" s="13" t="s">
        <v>85</v>
      </c>
      <c r="C98" s="12" t="s">
        <v>18</v>
      </c>
      <c r="D98" s="14" t="s">
        <v>86</v>
      </c>
      <c r="E98" s="15" t="s">
        <v>87</v>
      </c>
      <c r="F98" s="25">
        <v>1126</v>
      </c>
      <c r="G98" s="31">
        <v>17.95</v>
      </c>
      <c r="H98" s="31">
        <f t="shared" si="6"/>
        <v>22.4375</v>
      </c>
      <c r="I98" s="31">
        <f t="shared" si="7"/>
        <v>25264.625</v>
      </c>
      <c r="J98" s="86">
        <f t="shared" si="8"/>
        <v>9.1306712883061549E-4</v>
      </c>
    </row>
    <row r="99" spans="1:10" x14ac:dyDescent="0.2">
      <c r="A99" s="12" t="s">
        <v>473</v>
      </c>
      <c r="B99" s="13" t="s">
        <v>207</v>
      </c>
      <c r="C99" s="12" t="s">
        <v>18</v>
      </c>
      <c r="D99" s="14" t="s">
        <v>208</v>
      </c>
      <c r="E99" s="15" t="s">
        <v>38</v>
      </c>
      <c r="F99" s="25">
        <v>14</v>
      </c>
      <c r="G99" s="31">
        <v>1443.45</v>
      </c>
      <c r="H99" s="31">
        <f t="shared" si="6"/>
        <v>1804.3125</v>
      </c>
      <c r="I99" s="31">
        <f t="shared" si="7"/>
        <v>25260.375</v>
      </c>
      <c r="J99" s="86">
        <f t="shared" si="8"/>
        <v>9.1291353322816616E-4</v>
      </c>
    </row>
    <row r="100" spans="1:10" ht="25.5" x14ac:dyDescent="0.2">
      <c r="A100" s="12" t="s">
        <v>595</v>
      </c>
      <c r="B100" s="44" t="s">
        <v>355</v>
      </c>
      <c r="C100" s="12" t="s">
        <v>22</v>
      </c>
      <c r="D100" s="14" t="s">
        <v>354</v>
      </c>
      <c r="E100" s="56" t="s">
        <v>65</v>
      </c>
      <c r="F100" s="62">
        <v>24</v>
      </c>
      <c r="G100" s="68">
        <v>814.2</v>
      </c>
      <c r="H100" s="31">
        <f t="shared" si="6"/>
        <v>1017.75</v>
      </c>
      <c r="I100" s="31">
        <f t="shared" si="7"/>
        <v>24426</v>
      </c>
      <c r="J100" s="86">
        <f t="shared" si="8"/>
        <v>8.827591024531974E-4</v>
      </c>
    </row>
    <row r="101" spans="1:10" x14ac:dyDescent="0.2">
      <c r="A101" s="12" t="s">
        <v>518</v>
      </c>
      <c r="B101" s="13" t="s">
        <v>302</v>
      </c>
      <c r="C101" s="12" t="s">
        <v>18</v>
      </c>
      <c r="D101" s="14" t="s">
        <v>303</v>
      </c>
      <c r="E101" s="15" t="s">
        <v>38</v>
      </c>
      <c r="F101" s="25">
        <v>284</v>
      </c>
      <c r="G101" s="31">
        <v>67.14</v>
      </c>
      <c r="H101" s="31">
        <f t="shared" si="6"/>
        <v>83.924999999999997</v>
      </c>
      <c r="I101" s="31">
        <f t="shared" si="7"/>
        <v>23834.7</v>
      </c>
      <c r="J101" s="86">
        <f t="shared" si="8"/>
        <v>8.6138943663478372E-4</v>
      </c>
    </row>
    <row r="102" spans="1:10" ht="38.25" x14ac:dyDescent="0.2">
      <c r="A102" s="12" t="s">
        <v>555</v>
      </c>
      <c r="B102" s="44" t="s">
        <v>357</v>
      </c>
      <c r="C102" s="12" t="s">
        <v>22</v>
      </c>
      <c r="D102" s="14" t="s">
        <v>356</v>
      </c>
      <c r="E102" s="56" t="s">
        <v>20</v>
      </c>
      <c r="F102" s="62">
        <v>3456</v>
      </c>
      <c r="G102" s="68">
        <v>5.32</v>
      </c>
      <c r="H102" s="31">
        <f t="shared" si="6"/>
        <v>6.65</v>
      </c>
      <c r="I102" s="31">
        <f t="shared" si="7"/>
        <v>22982.400000000001</v>
      </c>
      <c r="J102" s="86">
        <f t="shared" si="8"/>
        <v>8.3058719381889651E-4</v>
      </c>
    </row>
    <row r="103" spans="1:10" x14ac:dyDescent="0.2">
      <c r="A103" s="12" t="s">
        <v>520</v>
      </c>
      <c r="B103" s="13" t="s">
        <v>306</v>
      </c>
      <c r="C103" s="12" t="s">
        <v>18</v>
      </c>
      <c r="D103" s="14" t="s">
        <v>307</v>
      </c>
      <c r="E103" s="15" t="s">
        <v>38</v>
      </c>
      <c r="F103" s="25">
        <v>480</v>
      </c>
      <c r="G103" s="31">
        <v>37.56</v>
      </c>
      <c r="H103" s="31">
        <f t="shared" ref="H103:H134" si="10">G103+(G103*$G$3)</f>
        <v>46.95</v>
      </c>
      <c r="I103" s="31">
        <f t="shared" ref="I103:I134" si="11">F103*H103</f>
        <v>22536</v>
      </c>
      <c r="J103" s="86">
        <f t="shared" si="8"/>
        <v>8.1445423454045926E-4</v>
      </c>
    </row>
    <row r="104" spans="1:10" x14ac:dyDescent="0.2">
      <c r="A104" s="12" t="s">
        <v>480</v>
      </c>
      <c r="B104" s="13" t="s">
        <v>221</v>
      </c>
      <c r="C104" s="12" t="s">
        <v>18</v>
      </c>
      <c r="D104" s="14" t="s">
        <v>222</v>
      </c>
      <c r="E104" s="15" t="s">
        <v>38</v>
      </c>
      <c r="F104" s="25">
        <v>14</v>
      </c>
      <c r="G104" s="31">
        <v>1280.6099999999999</v>
      </c>
      <c r="H104" s="31">
        <f t="shared" si="10"/>
        <v>1600.7624999999998</v>
      </c>
      <c r="I104" s="31">
        <f t="shared" si="11"/>
        <v>22410.674999999996</v>
      </c>
      <c r="J104" s="86">
        <f t="shared" si="8"/>
        <v>8.09924971275293E-4</v>
      </c>
    </row>
    <row r="105" spans="1:10" x14ac:dyDescent="0.2">
      <c r="A105" s="12" t="s">
        <v>484</v>
      </c>
      <c r="B105" s="13" t="s">
        <v>229</v>
      </c>
      <c r="C105" s="12" t="s">
        <v>18</v>
      </c>
      <c r="D105" s="14" t="s">
        <v>230</v>
      </c>
      <c r="E105" s="15" t="s">
        <v>38</v>
      </c>
      <c r="F105" s="25">
        <v>22</v>
      </c>
      <c r="G105" s="31">
        <v>774.37</v>
      </c>
      <c r="H105" s="31">
        <f t="shared" si="10"/>
        <v>967.96249999999998</v>
      </c>
      <c r="I105" s="31">
        <f t="shared" si="11"/>
        <v>21295.174999999999</v>
      </c>
      <c r="J105" s="86">
        <f t="shared" si="8"/>
        <v>7.6961064315007649E-4</v>
      </c>
    </row>
    <row r="106" spans="1:10" ht="25.5" x14ac:dyDescent="0.2">
      <c r="A106" s="12" t="s">
        <v>557</v>
      </c>
      <c r="B106" s="44" t="s">
        <v>353</v>
      </c>
      <c r="C106" s="12" t="s">
        <v>22</v>
      </c>
      <c r="D106" s="14" t="s">
        <v>352</v>
      </c>
      <c r="E106" s="56" t="s">
        <v>20</v>
      </c>
      <c r="F106" s="62">
        <v>3456</v>
      </c>
      <c r="G106" s="68">
        <v>4.88</v>
      </c>
      <c r="H106" s="31">
        <f t="shared" si="10"/>
        <v>6.1</v>
      </c>
      <c r="I106" s="31">
        <f t="shared" si="11"/>
        <v>21081.599999999999</v>
      </c>
      <c r="J106" s="86">
        <f t="shared" si="8"/>
        <v>7.6189201237522825E-4</v>
      </c>
    </row>
    <row r="107" spans="1:10" x14ac:dyDescent="0.2">
      <c r="A107" s="12" t="s">
        <v>524</v>
      </c>
      <c r="B107" s="13" t="s">
        <v>314</v>
      </c>
      <c r="C107" s="12" t="s">
        <v>18</v>
      </c>
      <c r="D107" s="14" t="s">
        <v>315</v>
      </c>
      <c r="E107" s="15" t="s">
        <v>38</v>
      </c>
      <c r="F107" s="25">
        <v>468</v>
      </c>
      <c r="G107" s="31">
        <v>32.6</v>
      </c>
      <c r="H107" s="31">
        <f t="shared" si="10"/>
        <v>40.75</v>
      </c>
      <c r="I107" s="31">
        <f t="shared" si="11"/>
        <v>19071</v>
      </c>
      <c r="J107" s="86">
        <f t="shared" si="8"/>
        <v>6.8922864336710586E-4</v>
      </c>
    </row>
    <row r="108" spans="1:10" ht="25.5" x14ac:dyDescent="0.2">
      <c r="A108" s="12" t="s">
        <v>515</v>
      </c>
      <c r="B108" s="13" t="s">
        <v>296</v>
      </c>
      <c r="C108" s="12" t="s">
        <v>36</v>
      </c>
      <c r="D108" s="14" t="s">
        <v>297</v>
      </c>
      <c r="E108" s="15" t="s">
        <v>38</v>
      </c>
      <c r="F108" s="25">
        <v>1120</v>
      </c>
      <c r="G108" s="31">
        <v>13.32</v>
      </c>
      <c r="H108" s="31">
        <f t="shared" si="10"/>
        <v>16.649999999999999</v>
      </c>
      <c r="I108" s="31">
        <f t="shared" si="11"/>
        <v>18648</v>
      </c>
      <c r="J108" s="86">
        <f t="shared" si="8"/>
        <v>6.7394136340568353E-4</v>
      </c>
    </row>
    <row r="109" spans="1:10" x14ac:dyDescent="0.2">
      <c r="A109" s="12" t="s">
        <v>568</v>
      </c>
      <c r="B109" s="44" t="s">
        <v>347</v>
      </c>
      <c r="C109" s="12" t="s">
        <v>340</v>
      </c>
      <c r="D109" s="14" t="s">
        <v>346</v>
      </c>
      <c r="E109" s="56" t="s">
        <v>45</v>
      </c>
      <c r="F109" s="62">
        <v>2124.6</v>
      </c>
      <c r="G109" s="68">
        <v>6.88</v>
      </c>
      <c r="H109" s="31">
        <f t="shared" si="10"/>
        <v>8.6</v>
      </c>
      <c r="I109" s="31">
        <f t="shared" si="11"/>
        <v>18271.559999999998</v>
      </c>
      <c r="J109" s="86">
        <f t="shared" si="8"/>
        <v>6.603367684442701E-4</v>
      </c>
    </row>
    <row r="110" spans="1:10" x14ac:dyDescent="0.2">
      <c r="A110" s="12" t="s">
        <v>514</v>
      </c>
      <c r="B110" s="13" t="s">
        <v>294</v>
      </c>
      <c r="C110" s="12" t="s">
        <v>18</v>
      </c>
      <c r="D110" s="14" t="s">
        <v>295</v>
      </c>
      <c r="E110" s="15" t="s">
        <v>38</v>
      </c>
      <c r="F110" s="25">
        <v>280</v>
      </c>
      <c r="G110" s="31">
        <v>51.35</v>
      </c>
      <c r="H110" s="31">
        <f t="shared" si="10"/>
        <v>64.1875</v>
      </c>
      <c r="I110" s="31">
        <f t="shared" si="11"/>
        <v>17972.5</v>
      </c>
      <c r="J110" s="86">
        <f t="shared" si="8"/>
        <v>6.4952869765168633E-4</v>
      </c>
    </row>
    <row r="111" spans="1:10" x14ac:dyDescent="0.2">
      <c r="A111" s="12" t="s">
        <v>452</v>
      </c>
      <c r="B111" s="13" t="s">
        <v>121</v>
      </c>
      <c r="C111" s="12" t="s">
        <v>18</v>
      </c>
      <c r="D111" s="14" t="s">
        <v>122</v>
      </c>
      <c r="E111" s="15" t="s">
        <v>20</v>
      </c>
      <c r="F111" s="25">
        <v>456</v>
      </c>
      <c r="G111" s="31">
        <v>31.36</v>
      </c>
      <c r="H111" s="31">
        <f t="shared" si="10"/>
        <v>39.200000000000003</v>
      </c>
      <c r="I111" s="31">
        <f t="shared" si="11"/>
        <v>17875.2</v>
      </c>
      <c r="J111" s="86">
        <f t="shared" si="8"/>
        <v>6.4601226185914175E-4</v>
      </c>
    </row>
    <row r="112" spans="1:10" x14ac:dyDescent="0.2">
      <c r="A112" s="12" t="s">
        <v>486</v>
      </c>
      <c r="B112" s="13" t="s">
        <v>240</v>
      </c>
      <c r="C112" s="12" t="s">
        <v>18</v>
      </c>
      <c r="D112" s="14" t="s">
        <v>241</v>
      </c>
      <c r="E112" s="15" t="s">
        <v>38</v>
      </c>
      <c r="F112" s="25">
        <v>42</v>
      </c>
      <c r="G112" s="31">
        <v>336.14</v>
      </c>
      <c r="H112" s="31">
        <f t="shared" si="10"/>
        <v>420.17499999999995</v>
      </c>
      <c r="I112" s="31">
        <f t="shared" si="11"/>
        <v>17647.349999999999</v>
      </c>
      <c r="J112" s="86">
        <f t="shared" si="8"/>
        <v>6.3777773056077265E-4</v>
      </c>
    </row>
    <row r="113" spans="1:10" x14ac:dyDescent="0.2">
      <c r="A113" s="12" t="s">
        <v>493</v>
      </c>
      <c r="B113" s="13" t="s">
        <v>252</v>
      </c>
      <c r="C113" s="12" t="s">
        <v>18</v>
      </c>
      <c r="D113" s="14" t="s">
        <v>253</v>
      </c>
      <c r="E113" s="15" t="s">
        <v>38</v>
      </c>
      <c r="F113" s="25">
        <v>580</v>
      </c>
      <c r="G113" s="31">
        <v>23.94</v>
      </c>
      <c r="H113" s="31">
        <f t="shared" si="10"/>
        <v>29.925000000000001</v>
      </c>
      <c r="I113" s="31">
        <f t="shared" si="11"/>
        <v>17356.5</v>
      </c>
      <c r="J113" s="86">
        <f t="shared" si="8"/>
        <v>6.2726637033197908E-4</v>
      </c>
    </row>
    <row r="114" spans="1:10" ht="25.5" x14ac:dyDescent="0.2">
      <c r="A114" s="12" t="s">
        <v>561</v>
      </c>
      <c r="B114" s="44" t="s">
        <v>370</v>
      </c>
      <c r="C114" s="12" t="s">
        <v>22</v>
      </c>
      <c r="D114" s="14" t="s">
        <v>369</v>
      </c>
      <c r="E114" s="56" t="s">
        <v>20</v>
      </c>
      <c r="F114" s="62">
        <v>1197.32</v>
      </c>
      <c r="G114" s="68">
        <v>11.56</v>
      </c>
      <c r="H114" s="31">
        <f t="shared" si="10"/>
        <v>14.450000000000001</v>
      </c>
      <c r="I114" s="31">
        <f t="shared" si="11"/>
        <v>17301.274000000001</v>
      </c>
      <c r="J114" s="86">
        <f t="shared" si="8"/>
        <v>6.2527049486354059E-4</v>
      </c>
    </row>
    <row r="115" spans="1:10" ht="51" x14ac:dyDescent="0.2">
      <c r="A115" s="12" t="s">
        <v>430</v>
      </c>
      <c r="B115" s="13" t="s">
        <v>63</v>
      </c>
      <c r="C115" s="12" t="s">
        <v>22</v>
      </c>
      <c r="D115" s="14" t="s">
        <v>64</v>
      </c>
      <c r="E115" s="15" t="s">
        <v>65</v>
      </c>
      <c r="F115" s="25">
        <v>1500</v>
      </c>
      <c r="G115" s="31">
        <v>8.9700000000000006</v>
      </c>
      <c r="H115" s="31">
        <f t="shared" si="10"/>
        <v>11.2125</v>
      </c>
      <c r="I115" s="31">
        <f t="shared" si="11"/>
        <v>16818.75</v>
      </c>
      <c r="J115" s="86">
        <f t="shared" si="8"/>
        <v>6.0783200910442619E-4</v>
      </c>
    </row>
    <row r="116" spans="1:10" x14ac:dyDescent="0.2">
      <c r="A116" s="12" t="s">
        <v>454</v>
      </c>
      <c r="B116" s="13" t="s">
        <v>125</v>
      </c>
      <c r="C116" s="12" t="s">
        <v>18</v>
      </c>
      <c r="D116" s="14" t="s">
        <v>126</v>
      </c>
      <c r="E116" s="15" t="s">
        <v>38</v>
      </c>
      <c r="F116" s="25">
        <v>1500</v>
      </c>
      <c r="G116" s="31">
        <v>8.9700000000000006</v>
      </c>
      <c r="H116" s="31">
        <f t="shared" si="10"/>
        <v>11.2125</v>
      </c>
      <c r="I116" s="31">
        <f t="shared" si="11"/>
        <v>16818.75</v>
      </c>
      <c r="J116" s="86">
        <f t="shared" si="8"/>
        <v>6.0783200910442619E-4</v>
      </c>
    </row>
    <row r="117" spans="1:10" x14ac:dyDescent="0.2">
      <c r="A117" s="12" t="s">
        <v>489</v>
      </c>
      <c r="B117" s="13" t="s">
        <v>246</v>
      </c>
      <c r="C117" s="12" t="s">
        <v>36</v>
      </c>
      <c r="D117" s="14" t="s">
        <v>247</v>
      </c>
      <c r="E117" s="15" t="s">
        <v>38</v>
      </c>
      <c r="F117" s="25">
        <v>28</v>
      </c>
      <c r="G117" s="31">
        <v>474.48</v>
      </c>
      <c r="H117" s="31">
        <f t="shared" si="10"/>
        <v>593.1</v>
      </c>
      <c r="I117" s="31">
        <f t="shared" si="11"/>
        <v>16606.8</v>
      </c>
      <c r="J117" s="86">
        <f t="shared" si="8"/>
        <v>6.001721060599263E-4</v>
      </c>
    </row>
    <row r="118" spans="1:10" x14ac:dyDescent="0.2">
      <c r="A118" s="12" t="s">
        <v>16</v>
      </c>
      <c r="B118" s="13" t="s">
        <v>17</v>
      </c>
      <c r="C118" s="12" t="s">
        <v>18</v>
      </c>
      <c r="D118" s="14" t="s">
        <v>19</v>
      </c>
      <c r="E118" s="15" t="s">
        <v>20</v>
      </c>
      <c r="F118" s="25">
        <v>2660</v>
      </c>
      <c r="G118" s="31">
        <v>4.9800000000000004</v>
      </c>
      <c r="H118" s="31">
        <f t="shared" si="10"/>
        <v>6.2250000000000005</v>
      </c>
      <c r="I118" s="31">
        <f t="shared" si="11"/>
        <v>16558.5</v>
      </c>
      <c r="J118" s="86">
        <f t="shared" si="8"/>
        <v>5.9842653721326746E-4</v>
      </c>
    </row>
    <row r="119" spans="1:10" ht="51" x14ac:dyDescent="0.2">
      <c r="A119" s="12" t="s">
        <v>426</v>
      </c>
      <c r="B119" s="46" t="s">
        <v>53</v>
      </c>
      <c r="C119" s="50" t="s">
        <v>22</v>
      </c>
      <c r="D119" s="53" t="s">
        <v>54</v>
      </c>
      <c r="E119" s="58" t="s">
        <v>55</v>
      </c>
      <c r="F119" s="64">
        <v>672</v>
      </c>
      <c r="G119" s="70">
        <v>19.22</v>
      </c>
      <c r="H119" s="31">
        <f t="shared" si="10"/>
        <v>24.024999999999999</v>
      </c>
      <c r="I119" s="31">
        <f t="shared" si="11"/>
        <v>16144.8</v>
      </c>
      <c r="J119" s="86">
        <f t="shared" si="8"/>
        <v>5.8347536057014586E-4</v>
      </c>
    </row>
    <row r="120" spans="1:10" ht="38.25" x14ac:dyDescent="0.2">
      <c r="A120" s="12" t="s">
        <v>416</v>
      </c>
      <c r="B120" s="46" t="s">
        <v>29</v>
      </c>
      <c r="C120" s="50" t="s">
        <v>22</v>
      </c>
      <c r="D120" s="53" t="s">
        <v>30</v>
      </c>
      <c r="E120" s="58" t="s">
        <v>26</v>
      </c>
      <c r="F120" s="64">
        <v>12</v>
      </c>
      <c r="G120" s="70">
        <v>945.23</v>
      </c>
      <c r="H120" s="31">
        <f t="shared" si="10"/>
        <v>1181.5374999999999</v>
      </c>
      <c r="I120" s="31">
        <f t="shared" si="11"/>
        <v>14178.449999999999</v>
      </c>
      <c r="J120" s="86">
        <f t="shared" si="8"/>
        <v>5.1241119283458353E-4</v>
      </c>
    </row>
    <row r="121" spans="1:10" ht="25.5" x14ac:dyDescent="0.2">
      <c r="A121" s="12" t="s">
        <v>516</v>
      </c>
      <c r="B121" s="13" t="s">
        <v>298</v>
      </c>
      <c r="C121" s="12" t="s">
        <v>36</v>
      </c>
      <c r="D121" s="14" t="s">
        <v>299</v>
      </c>
      <c r="E121" s="15" t="s">
        <v>38</v>
      </c>
      <c r="F121" s="25">
        <v>560</v>
      </c>
      <c r="G121" s="31">
        <v>20.239999999999998</v>
      </c>
      <c r="H121" s="31">
        <f t="shared" si="10"/>
        <v>25.299999999999997</v>
      </c>
      <c r="I121" s="31">
        <f t="shared" si="11"/>
        <v>14167.999999999998</v>
      </c>
      <c r="J121" s="86">
        <f t="shared" si="8"/>
        <v>5.1203352835326702E-4</v>
      </c>
    </row>
    <row r="122" spans="1:10" x14ac:dyDescent="0.2">
      <c r="A122" s="12" t="s">
        <v>604</v>
      </c>
      <c r="B122" s="44" t="s">
        <v>337</v>
      </c>
      <c r="C122" s="12" t="s">
        <v>36</v>
      </c>
      <c r="D122" s="14" t="s">
        <v>336</v>
      </c>
      <c r="E122" s="56" t="s">
        <v>20</v>
      </c>
      <c r="F122" s="62">
        <v>4373</v>
      </c>
      <c r="G122" s="68">
        <v>2.37</v>
      </c>
      <c r="H122" s="31">
        <f t="shared" si="10"/>
        <v>2.9625000000000004</v>
      </c>
      <c r="I122" s="31">
        <f t="shared" si="11"/>
        <v>12955.012500000001</v>
      </c>
      <c r="J122" s="86">
        <f t="shared" si="8"/>
        <v>4.6819598815892716E-4</v>
      </c>
    </row>
    <row r="123" spans="1:10" x14ac:dyDescent="0.2">
      <c r="A123" s="12" t="s">
        <v>500</v>
      </c>
      <c r="B123" s="13" t="s">
        <v>266</v>
      </c>
      <c r="C123" s="12" t="s">
        <v>18</v>
      </c>
      <c r="D123" s="14" t="s">
        <v>267</v>
      </c>
      <c r="E123" s="15" t="s">
        <v>183</v>
      </c>
      <c r="F123" s="25">
        <v>500</v>
      </c>
      <c r="G123" s="31">
        <v>20.6</v>
      </c>
      <c r="H123" s="31">
        <f t="shared" si="10"/>
        <v>25.75</v>
      </c>
      <c r="I123" s="31">
        <f t="shared" si="11"/>
        <v>12875</v>
      </c>
      <c r="J123" s="86">
        <f t="shared" si="8"/>
        <v>4.6530432506693348E-4</v>
      </c>
    </row>
    <row r="124" spans="1:10" x14ac:dyDescent="0.2">
      <c r="A124" s="12" t="s">
        <v>490</v>
      </c>
      <c r="B124" s="13" t="s">
        <v>240</v>
      </c>
      <c r="C124" s="12" t="s">
        <v>18</v>
      </c>
      <c r="D124" s="14" t="s">
        <v>241</v>
      </c>
      <c r="E124" s="15" t="s">
        <v>38</v>
      </c>
      <c r="F124" s="25">
        <v>28</v>
      </c>
      <c r="G124" s="31">
        <v>336.14</v>
      </c>
      <c r="H124" s="31">
        <f t="shared" si="10"/>
        <v>420.17499999999995</v>
      </c>
      <c r="I124" s="31">
        <f t="shared" si="11"/>
        <v>11764.899999999998</v>
      </c>
      <c r="J124" s="86">
        <f t="shared" si="8"/>
        <v>4.2518515370718171E-4</v>
      </c>
    </row>
    <row r="125" spans="1:10" x14ac:dyDescent="0.2">
      <c r="A125" s="12" t="s">
        <v>441</v>
      </c>
      <c r="B125" s="13" t="s">
        <v>99</v>
      </c>
      <c r="C125" s="12" t="s">
        <v>36</v>
      </c>
      <c r="D125" s="14" t="s">
        <v>100</v>
      </c>
      <c r="E125" s="15" t="s">
        <v>20</v>
      </c>
      <c r="F125" s="25">
        <v>561</v>
      </c>
      <c r="G125" s="31">
        <v>15.62</v>
      </c>
      <c r="H125" s="31">
        <f t="shared" si="10"/>
        <v>19.524999999999999</v>
      </c>
      <c r="I125" s="31">
        <f t="shared" si="11"/>
        <v>10953.525</v>
      </c>
      <c r="J125" s="86">
        <f t="shared" si="8"/>
        <v>3.9586194619252679E-4</v>
      </c>
    </row>
    <row r="126" spans="1:10" x14ac:dyDescent="0.2">
      <c r="A126" s="12" t="s">
        <v>455</v>
      </c>
      <c r="B126" s="13" t="s">
        <v>127</v>
      </c>
      <c r="C126" s="12" t="s">
        <v>36</v>
      </c>
      <c r="D126" s="14" t="s">
        <v>128</v>
      </c>
      <c r="E126" s="15" t="s">
        <v>20</v>
      </c>
      <c r="F126" s="25">
        <v>1116</v>
      </c>
      <c r="G126" s="31">
        <v>7.8</v>
      </c>
      <c r="H126" s="31">
        <f t="shared" si="10"/>
        <v>9.75</v>
      </c>
      <c r="I126" s="31">
        <f t="shared" si="11"/>
        <v>10881</v>
      </c>
      <c r="J126" s="86">
        <f t="shared" si="8"/>
        <v>3.9324088241190705E-4</v>
      </c>
    </row>
    <row r="127" spans="1:10" x14ac:dyDescent="0.2">
      <c r="A127" s="12" t="s">
        <v>482</v>
      </c>
      <c r="B127" s="13" t="s">
        <v>225</v>
      </c>
      <c r="C127" s="12" t="s">
        <v>18</v>
      </c>
      <c r="D127" s="14" t="s">
        <v>226</v>
      </c>
      <c r="E127" s="15" t="s">
        <v>38</v>
      </c>
      <c r="F127" s="25">
        <v>56</v>
      </c>
      <c r="G127" s="31">
        <v>155.19999999999999</v>
      </c>
      <c r="H127" s="31">
        <f t="shared" si="10"/>
        <v>194</v>
      </c>
      <c r="I127" s="31">
        <f t="shared" si="11"/>
        <v>10864</v>
      </c>
      <c r="J127" s="86">
        <f t="shared" si="8"/>
        <v>3.9262650000210995E-4</v>
      </c>
    </row>
    <row r="128" spans="1:10" x14ac:dyDescent="0.2">
      <c r="A128" s="12" t="s">
        <v>479</v>
      </c>
      <c r="B128" s="13" t="s">
        <v>219</v>
      </c>
      <c r="C128" s="12" t="s">
        <v>18</v>
      </c>
      <c r="D128" s="14" t="s">
        <v>220</v>
      </c>
      <c r="E128" s="15" t="s">
        <v>87</v>
      </c>
      <c r="F128" s="25">
        <v>48</v>
      </c>
      <c r="G128" s="31">
        <v>175.54</v>
      </c>
      <c r="H128" s="31">
        <f t="shared" si="10"/>
        <v>219.42499999999998</v>
      </c>
      <c r="I128" s="31">
        <f t="shared" si="11"/>
        <v>10532.4</v>
      </c>
      <c r="J128" s="86">
        <f t="shared" si="8"/>
        <v>3.806424289968909E-4</v>
      </c>
    </row>
    <row r="129" spans="1:10" x14ac:dyDescent="0.2">
      <c r="A129" s="12" t="s">
        <v>572</v>
      </c>
      <c r="B129" s="44" t="s">
        <v>382</v>
      </c>
      <c r="C129" s="12" t="s">
        <v>22</v>
      </c>
      <c r="D129" s="14" t="s">
        <v>381</v>
      </c>
      <c r="E129" s="56" t="s">
        <v>380</v>
      </c>
      <c r="F129" s="62">
        <v>229</v>
      </c>
      <c r="G129" s="68">
        <v>36.520000000000003</v>
      </c>
      <c r="H129" s="31">
        <f t="shared" si="10"/>
        <v>45.650000000000006</v>
      </c>
      <c r="I129" s="31">
        <f t="shared" si="11"/>
        <v>10453.850000000002</v>
      </c>
      <c r="J129" s="86">
        <f t="shared" si="8"/>
        <v>3.7780362086221078E-4</v>
      </c>
    </row>
    <row r="130" spans="1:10" x14ac:dyDescent="0.2">
      <c r="A130" s="12" t="s">
        <v>481</v>
      </c>
      <c r="B130" s="13" t="s">
        <v>223</v>
      </c>
      <c r="C130" s="12" t="s">
        <v>18</v>
      </c>
      <c r="D130" s="14" t="s">
        <v>224</v>
      </c>
      <c r="E130" s="15" t="s">
        <v>38</v>
      </c>
      <c r="F130" s="25">
        <v>28</v>
      </c>
      <c r="G130" s="31">
        <v>274.20999999999998</v>
      </c>
      <c r="H130" s="31">
        <f t="shared" si="10"/>
        <v>342.76249999999999</v>
      </c>
      <c r="I130" s="31">
        <f t="shared" si="11"/>
        <v>9597.35</v>
      </c>
      <c r="J130" s="86">
        <f t="shared" si="8"/>
        <v>3.4684958945096188E-4</v>
      </c>
    </row>
    <row r="131" spans="1:10" ht="63.75" x14ac:dyDescent="0.2">
      <c r="A131" s="12" t="s">
        <v>423</v>
      </c>
      <c r="B131" s="46" t="s">
        <v>46</v>
      </c>
      <c r="C131" s="50" t="s">
        <v>22</v>
      </c>
      <c r="D131" s="53" t="s">
        <v>47</v>
      </c>
      <c r="E131" s="58" t="s">
        <v>48</v>
      </c>
      <c r="F131" s="64">
        <v>286</v>
      </c>
      <c r="G131" s="70">
        <v>25.63</v>
      </c>
      <c r="H131" s="31">
        <f t="shared" si="10"/>
        <v>32.037500000000001</v>
      </c>
      <c r="I131" s="31">
        <f t="shared" si="11"/>
        <v>9162.7250000000004</v>
      </c>
      <c r="J131" s="86">
        <f t="shared" si="8"/>
        <v>3.3114218034166357E-4</v>
      </c>
    </row>
    <row r="132" spans="1:10" ht="38.25" x14ac:dyDescent="0.2">
      <c r="A132" s="12" t="s">
        <v>600</v>
      </c>
      <c r="B132" s="44" t="s">
        <v>342</v>
      </c>
      <c r="C132" s="12" t="s">
        <v>22</v>
      </c>
      <c r="D132" s="14" t="s">
        <v>341</v>
      </c>
      <c r="E132" s="56" t="s">
        <v>45</v>
      </c>
      <c r="F132" s="62">
        <v>99.2</v>
      </c>
      <c r="G132" s="68">
        <v>73.89</v>
      </c>
      <c r="H132" s="31">
        <f t="shared" si="10"/>
        <v>92.362499999999997</v>
      </c>
      <c r="I132" s="31">
        <f t="shared" si="11"/>
        <v>9162.36</v>
      </c>
      <c r="J132" s="86">
        <f t="shared" si="8"/>
        <v>3.311289891899238E-4</v>
      </c>
    </row>
    <row r="133" spans="1:10" x14ac:dyDescent="0.2">
      <c r="A133" s="12" t="s">
        <v>464</v>
      </c>
      <c r="B133" s="13" t="s">
        <v>161</v>
      </c>
      <c r="C133" s="12" t="s">
        <v>18</v>
      </c>
      <c r="D133" s="14" t="s">
        <v>162</v>
      </c>
      <c r="E133" s="15" t="s">
        <v>20</v>
      </c>
      <c r="F133" s="25">
        <v>54</v>
      </c>
      <c r="G133" s="31">
        <v>134.1</v>
      </c>
      <c r="H133" s="31">
        <f t="shared" si="10"/>
        <v>167.625</v>
      </c>
      <c r="I133" s="31">
        <f t="shared" si="11"/>
        <v>9051.75</v>
      </c>
      <c r="J133" s="86">
        <f t="shared" si="8"/>
        <v>3.271315281106497E-4</v>
      </c>
    </row>
    <row r="134" spans="1:10" x14ac:dyDescent="0.2">
      <c r="A134" s="12" t="s">
        <v>546</v>
      </c>
      <c r="B134" s="44" t="s">
        <v>386</v>
      </c>
      <c r="C134" s="12" t="s">
        <v>22</v>
      </c>
      <c r="D134" s="14" t="s">
        <v>385</v>
      </c>
      <c r="E134" s="56" t="s">
        <v>65</v>
      </c>
      <c r="F134" s="62">
        <v>223</v>
      </c>
      <c r="G134" s="68">
        <v>30.55</v>
      </c>
      <c r="H134" s="31">
        <f t="shared" si="10"/>
        <v>38.1875</v>
      </c>
      <c r="I134" s="31">
        <f t="shared" si="11"/>
        <v>8515.8125</v>
      </c>
      <c r="J134" s="86">
        <f t="shared" si="8"/>
        <v>3.0776267089002371E-4</v>
      </c>
    </row>
    <row r="135" spans="1:10" x14ac:dyDescent="0.2">
      <c r="A135" s="12" t="s">
        <v>413</v>
      </c>
      <c r="B135" s="13" t="s">
        <v>21</v>
      </c>
      <c r="C135" s="12" t="s">
        <v>22</v>
      </c>
      <c r="D135" s="14" t="s">
        <v>23</v>
      </c>
      <c r="E135" s="15" t="s">
        <v>20</v>
      </c>
      <c r="F135" s="25">
        <v>18</v>
      </c>
      <c r="G135" s="31">
        <v>376</v>
      </c>
      <c r="H135" s="31">
        <f t="shared" ref="H135:H166" si="12">G135+(G135*$G$3)</f>
        <v>470</v>
      </c>
      <c r="I135" s="31">
        <f t="shared" ref="I135:I166" si="13">F135*H135</f>
        <v>8460</v>
      </c>
      <c r="J135" s="86">
        <f t="shared" si="8"/>
        <v>3.0574559922844714E-4</v>
      </c>
    </row>
    <row r="136" spans="1:10" x14ac:dyDescent="0.2">
      <c r="A136" s="12" t="s">
        <v>560</v>
      </c>
      <c r="B136" s="44" t="s">
        <v>392</v>
      </c>
      <c r="C136" s="12" t="s">
        <v>22</v>
      </c>
      <c r="D136" s="14" t="s">
        <v>391</v>
      </c>
      <c r="E136" s="56" t="s">
        <v>20</v>
      </c>
      <c r="F136" s="62">
        <v>1197.32</v>
      </c>
      <c r="G136" s="68">
        <v>5.44</v>
      </c>
      <c r="H136" s="31">
        <f t="shared" si="12"/>
        <v>6.8000000000000007</v>
      </c>
      <c r="I136" s="31">
        <f t="shared" si="13"/>
        <v>8141.7760000000007</v>
      </c>
      <c r="J136" s="86">
        <f t="shared" si="8"/>
        <v>2.9424493875931322E-4</v>
      </c>
    </row>
    <row r="137" spans="1:10" x14ac:dyDescent="0.2">
      <c r="A137" s="12" t="s">
        <v>491</v>
      </c>
      <c r="B137" s="13" t="s">
        <v>248</v>
      </c>
      <c r="C137" s="12" t="s">
        <v>36</v>
      </c>
      <c r="D137" s="14" t="s">
        <v>249</v>
      </c>
      <c r="E137" s="15" t="s">
        <v>38</v>
      </c>
      <c r="F137" s="25">
        <v>14</v>
      </c>
      <c r="G137" s="31">
        <v>453.48</v>
      </c>
      <c r="H137" s="31">
        <f t="shared" si="12"/>
        <v>566.85</v>
      </c>
      <c r="I137" s="31">
        <f t="shared" si="13"/>
        <v>7935.9000000000005</v>
      </c>
      <c r="J137" s="86">
        <f t="shared" ref="J137:J191" si="14">(I137/$I$6)</f>
        <v>2.8680455093581963E-4</v>
      </c>
    </row>
    <row r="138" spans="1:10" x14ac:dyDescent="0.2">
      <c r="A138" s="16" t="s">
        <v>501</v>
      </c>
      <c r="B138" s="45" t="s">
        <v>268</v>
      </c>
      <c r="C138" s="16" t="s">
        <v>18</v>
      </c>
      <c r="D138" s="17" t="s">
        <v>269</v>
      </c>
      <c r="E138" s="57" t="s">
        <v>38</v>
      </c>
      <c r="F138" s="63">
        <v>168</v>
      </c>
      <c r="G138" s="69">
        <v>37.020000000000003</v>
      </c>
      <c r="H138" s="31">
        <f t="shared" si="12"/>
        <v>46.275000000000006</v>
      </c>
      <c r="I138" s="31">
        <f t="shared" si="13"/>
        <v>7774.2000000000007</v>
      </c>
      <c r="J138" s="86">
        <f t="shared" si="14"/>
        <v>2.809606900143965E-4</v>
      </c>
    </row>
    <row r="139" spans="1:10" x14ac:dyDescent="0.2">
      <c r="A139" s="16" t="s">
        <v>152</v>
      </c>
      <c r="B139" s="45" t="s">
        <v>153</v>
      </c>
      <c r="C139" s="16" t="s">
        <v>18</v>
      </c>
      <c r="D139" s="17" t="s">
        <v>154</v>
      </c>
      <c r="E139" s="57" t="s">
        <v>20</v>
      </c>
      <c r="F139" s="63">
        <v>56</v>
      </c>
      <c r="G139" s="69">
        <v>107.86</v>
      </c>
      <c r="H139" s="31">
        <f t="shared" si="12"/>
        <v>134.82499999999999</v>
      </c>
      <c r="I139" s="31">
        <f t="shared" si="13"/>
        <v>7550.1999999999989</v>
      </c>
      <c r="J139" s="86">
        <f t="shared" si="14"/>
        <v>2.7286529826177559E-4</v>
      </c>
    </row>
    <row r="140" spans="1:10" x14ac:dyDescent="0.2">
      <c r="A140" s="16" t="s">
        <v>579</v>
      </c>
      <c r="B140" s="16" t="s">
        <v>365</v>
      </c>
      <c r="C140" s="16" t="s">
        <v>344</v>
      </c>
      <c r="D140" s="17" t="s">
        <v>364</v>
      </c>
      <c r="E140" s="16" t="s">
        <v>20</v>
      </c>
      <c r="F140" s="18">
        <v>636.04999999999995</v>
      </c>
      <c r="G140" s="32">
        <v>8.94</v>
      </c>
      <c r="H140" s="31">
        <f t="shared" si="12"/>
        <v>11.174999999999999</v>
      </c>
      <c r="I140" s="31">
        <f t="shared" si="13"/>
        <v>7107.8587499999985</v>
      </c>
      <c r="J140" s="86">
        <f t="shared" si="14"/>
        <v>2.568790227836774E-4</v>
      </c>
    </row>
    <row r="141" spans="1:10" x14ac:dyDescent="0.2">
      <c r="A141" s="16" t="s">
        <v>425</v>
      </c>
      <c r="B141" s="45" t="s">
        <v>51</v>
      </c>
      <c r="C141" s="16" t="s">
        <v>22</v>
      </c>
      <c r="D141" s="17" t="s">
        <v>52</v>
      </c>
      <c r="E141" s="57" t="s">
        <v>20</v>
      </c>
      <c r="F141" s="63">
        <v>852</v>
      </c>
      <c r="G141" s="69">
        <v>6.62</v>
      </c>
      <c r="H141" s="31">
        <f t="shared" si="12"/>
        <v>8.2750000000000004</v>
      </c>
      <c r="I141" s="31">
        <f t="shared" si="13"/>
        <v>7050.3</v>
      </c>
      <c r="J141" s="86">
        <f t="shared" si="14"/>
        <v>2.5479884139956513E-4</v>
      </c>
    </row>
    <row r="142" spans="1:10" x14ac:dyDescent="0.2">
      <c r="A142" s="16" t="s">
        <v>569</v>
      </c>
      <c r="B142" s="16" t="s">
        <v>345</v>
      </c>
      <c r="C142" s="16" t="s">
        <v>344</v>
      </c>
      <c r="D142" s="17" t="s">
        <v>343</v>
      </c>
      <c r="E142" s="16" t="s">
        <v>20</v>
      </c>
      <c r="F142" s="18">
        <v>665</v>
      </c>
      <c r="G142" s="32">
        <v>8.14</v>
      </c>
      <c r="H142" s="31">
        <f t="shared" si="12"/>
        <v>10.175000000000001</v>
      </c>
      <c r="I142" s="31">
        <f t="shared" si="13"/>
        <v>6766.3750000000009</v>
      </c>
      <c r="J142" s="86">
        <f t="shared" si="14"/>
        <v>2.445377516524095E-4</v>
      </c>
    </row>
    <row r="143" spans="1:10" x14ac:dyDescent="0.2">
      <c r="A143" s="16" t="s">
        <v>513</v>
      </c>
      <c r="B143" s="45" t="s">
        <v>292</v>
      </c>
      <c r="C143" s="16" t="s">
        <v>18</v>
      </c>
      <c r="D143" s="17" t="s">
        <v>293</v>
      </c>
      <c r="E143" s="57" t="s">
        <v>38</v>
      </c>
      <c r="F143" s="63">
        <v>280</v>
      </c>
      <c r="G143" s="69">
        <v>18.73</v>
      </c>
      <c r="H143" s="31">
        <f t="shared" si="12"/>
        <v>23.412500000000001</v>
      </c>
      <c r="I143" s="31">
        <f t="shared" si="13"/>
        <v>6555.5</v>
      </c>
      <c r="J143" s="86">
        <f t="shared" si="14"/>
        <v>2.3691669926029379E-4</v>
      </c>
    </row>
    <row r="144" spans="1:10" x14ac:dyDescent="0.2">
      <c r="A144" s="16" t="s">
        <v>472</v>
      </c>
      <c r="B144" s="45" t="s">
        <v>203</v>
      </c>
      <c r="C144" s="16" t="s">
        <v>18</v>
      </c>
      <c r="D144" s="17" t="s">
        <v>204</v>
      </c>
      <c r="E144" s="57" t="s">
        <v>38</v>
      </c>
      <c r="F144" s="63">
        <v>60</v>
      </c>
      <c r="G144" s="69">
        <v>86.99</v>
      </c>
      <c r="H144" s="31">
        <f t="shared" si="12"/>
        <v>108.7375</v>
      </c>
      <c r="I144" s="31">
        <f t="shared" si="13"/>
        <v>6524.25</v>
      </c>
      <c r="J144" s="86">
        <f t="shared" si="14"/>
        <v>2.3578731983051968E-4</v>
      </c>
    </row>
    <row r="145" spans="1:10" ht="38.25" x14ac:dyDescent="0.2">
      <c r="A145" s="16" t="s">
        <v>414</v>
      </c>
      <c r="B145" s="76" t="s">
        <v>24</v>
      </c>
      <c r="C145" s="77" t="s">
        <v>22</v>
      </c>
      <c r="D145" s="79" t="s">
        <v>25</v>
      </c>
      <c r="E145" s="81" t="s">
        <v>26</v>
      </c>
      <c r="F145" s="83">
        <v>8</v>
      </c>
      <c r="G145" s="85">
        <v>650.39</v>
      </c>
      <c r="H145" s="31">
        <f t="shared" si="12"/>
        <v>812.98749999999995</v>
      </c>
      <c r="I145" s="31">
        <f t="shared" si="13"/>
        <v>6503.9</v>
      </c>
      <c r="J145" s="86">
        <f t="shared" si="14"/>
        <v>2.3505186794585075E-4</v>
      </c>
    </row>
    <row r="146" spans="1:10" x14ac:dyDescent="0.2">
      <c r="A146" s="16" t="s">
        <v>578</v>
      </c>
      <c r="B146" s="16" t="s">
        <v>345</v>
      </c>
      <c r="C146" s="16" t="s">
        <v>344</v>
      </c>
      <c r="D146" s="17" t="s">
        <v>343</v>
      </c>
      <c r="E146" s="16" t="s">
        <v>20</v>
      </c>
      <c r="F146" s="18">
        <v>636.04999999999995</v>
      </c>
      <c r="G146" s="32">
        <v>8.14</v>
      </c>
      <c r="H146" s="31">
        <f t="shared" si="12"/>
        <v>10.175000000000001</v>
      </c>
      <c r="I146" s="31">
        <f t="shared" si="13"/>
        <v>6471.8087500000001</v>
      </c>
      <c r="J146" s="86">
        <f t="shared" si="14"/>
        <v>2.3389208562182715E-4</v>
      </c>
    </row>
    <row r="147" spans="1:10" x14ac:dyDescent="0.2">
      <c r="A147" s="16" t="s">
        <v>512</v>
      </c>
      <c r="B147" s="45" t="s">
        <v>290</v>
      </c>
      <c r="C147" s="16" t="s">
        <v>18</v>
      </c>
      <c r="D147" s="17" t="s">
        <v>291</v>
      </c>
      <c r="E147" s="57" t="s">
        <v>38</v>
      </c>
      <c r="F147" s="63">
        <v>280</v>
      </c>
      <c r="G147" s="69">
        <v>17.63</v>
      </c>
      <c r="H147" s="31">
        <f t="shared" si="12"/>
        <v>22.037499999999998</v>
      </c>
      <c r="I147" s="31">
        <f t="shared" si="13"/>
        <v>6170.4999999999991</v>
      </c>
      <c r="J147" s="86">
        <f t="shared" si="14"/>
        <v>2.230027446854767E-4</v>
      </c>
    </row>
    <row r="148" spans="1:10" x14ac:dyDescent="0.2">
      <c r="A148" s="16" t="s">
        <v>451</v>
      </c>
      <c r="B148" s="45" t="s">
        <v>119</v>
      </c>
      <c r="C148" s="16" t="s">
        <v>18</v>
      </c>
      <c r="D148" s="17" t="s">
        <v>120</v>
      </c>
      <c r="E148" s="57" t="s">
        <v>20</v>
      </c>
      <c r="F148" s="63">
        <v>275</v>
      </c>
      <c r="G148" s="69">
        <v>17.899999999999999</v>
      </c>
      <c r="H148" s="31">
        <f t="shared" si="12"/>
        <v>22.375</v>
      </c>
      <c r="I148" s="31">
        <f t="shared" si="13"/>
        <v>6153.125</v>
      </c>
      <c r="J148" s="86">
        <f t="shared" si="14"/>
        <v>2.2237480972252233E-4</v>
      </c>
    </row>
    <row r="149" spans="1:10" x14ac:dyDescent="0.2">
      <c r="A149" s="16" t="s">
        <v>450</v>
      </c>
      <c r="B149" s="45" t="s">
        <v>117</v>
      </c>
      <c r="C149" s="16" t="s">
        <v>18</v>
      </c>
      <c r="D149" s="17" t="s">
        <v>118</v>
      </c>
      <c r="E149" s="57" t="s">
        <v>20</v>
      </c>
      <c r="F149" s="63">
        <v>856</v>
      </c>
      <c r="G149" s="69">
        <v>5.59</v>
      </c>
      <c r="H149" s="31">
        <f t="shared" si="12"/>
        <v>6.9874999999999998</v>
      </c>
      <c r="I149" s="31">
        <f t="shared" si="13"/>
        <v>5981.3</v>
      </c>
      <c r="J149" s="86">
        <f t="shared" si="14"/>
        <v>2.1616502986585237E-4</v>
      </c>
    </row>
    <row r="150" spans="1:10" x14ac:dyDescent="0.2">
      <c r="A150" s="16" t="s">
        <v>492</v>
      </c>
      <c r="B150" s="45" t="s">
        <v>250</v>
      </c>
      <c r="C150" s="16" t="s">
        <v>18</v>
      </c>
      <c r="D150" s="17" t="s">
        <v>251</v>
      </c>
      <c r="E150" s="57" t="s">
        <v>38</v>
      </c>
      <c r="F150" s="63">
        <v>70</v>
      </c>
      <c r="G150" s="69">
        <v>67.17</v>
      </c>
      <c r="H150" s="31">
        <f t="shared" si="12"/>
        <v>83.962500000000006</v>
      </c>
      <c r="I150" s="31">
        <f t="shared" si="13"/>
        <v>5877.375</v>
      </c>
      <c r="J150" s="86">
        <f t="shared" si="14"/>
        <v>2.1240916563419559E-4</v>
      </c>
    </row>
    <row r="151" spans="1:10" x14ac:dyDescent="0.2">
      <c r="A151" s="16" t="s">
        <v>517</v>
      </c>
      <c r="B151" s="45" t="s">
        <v>300</v>
      </c>
      <c r="C151" s="16" t="s">
        <v>36</v>
      </c>
      <c r="D151" s="17" t="s">
        <v>301</v>
      </c>
      <c r="E151" s="57" t="s">
        <v>38</v>
      </c>
      <c r="F151" s="63">
        <v>588</v>
      </c>
      <c r="G151" s="69">
        <v>7.78</v>
      </c>
      <c r="H151" s="31">
        <f t="shared" si="12"/>
        <v>9.7249999999999996</v>
      </c>
      <c r="I151" s="31">
        <f t="shared" si="13"/>
        <v>5718.3</v>
      </c>
      <c r="J151" s="86">
        <f t="shared" si="14"/>
        <v>2.0666017258487345E-4</v>
      </c>
    </row>
    <row r="152" spans="1:10" ht="25.5" x14ac:dyDescent="0.2">
      <c r="A152" s="16" t="s">
        <v>545</v>
      </c>
      <c r="B152" s="16" t="s">
        <v>379</v>
      </c>
      <c r="C152" s="16" t="s">
        <v>378</v>
      </c>
      <c r="D152" s="17" t="s">
        <v>377</v>
      </c>
      <c r="E152" s="16" t="s">
        <v>20</v>
      </c>
      <c r="F152" s="18">
        <v>180.6</v>
      </c>
      <c r="G152" s="32">
        <v>25.32</v>
      </c>
      <c r="H152" s="31">
        <f t="shared" si="12"/>
        <v>31.65</v>
      </c>
      <c r="I152" s="31">
        <f t="shared" si="13"/>
        <v>5715.99</v>
      </c>
      <c r="J152" s="86">
        <f t="shared" si="14"/>
        <v>2.0657668885742453E-4</v>
      </c>
    </row>
    <row r="153" spans="1:10" x14ac:dyDescent="0.2">
      <c r="A153" s="16" t="s">
        <v>437</v>
      </c>
      <c r="B153" s="45" t="s">
        <v>90</v>
      </c>
      <c r="C153" s="16" t="s">
        <v>18</v>
      </c>
      <c r="D153" s="17" t="s">
        <v>91</v>
      </c>
      <c r="E153" s="57" t="s">
        <v>38</v>
      </c>
      <c r="F153" s="63">
        <v>156</v>
      </c>
      <c r="G153" s="69">
        <v>27.53</v>
      </c>
      <c r="H153" s="31">
        <f t="shared" si="12"/>
        <v>34.412500000000001</v>
      </c>
      <c r="I153" s="31">
        <f t="shared" si="13"/>
        <v>5368.35</v>
      </c>
      <c r="J153" s="86">
        <f t="shared" si="14"/>
        <v>1.9401292997849108E-4</v>
      </c>
    </row>
    <row r="154" spans="1:10" ht="25.5" x14ac:dyDescent="0.2">
      <c r="A154" s="16" t="s">
        <v>522</v>
      </c>
      <c r="B154" s="45" t="s">
        <v>310</v>
      </c>
      <c r="C154" s="16" t="s">
        <v>36</v>
      </c>
      <c r="D154" s="17" t="s">
        <v>311</v>
      </c>
      <c r="E154" s="57" t="s">
        <v>38</v>
      </c>
      <c r="F154" s="63">
        <v>16</v>
      </c>
      <c r="G154" s="69">
        <v>266.33</v>
      </c>
      <c r="H154" s="31">
        <f t="shared" si="12"/>
        <v>332.91249999999997</v>
      </c>
      <c r="I154" s="31">
        <f t="shared" si="13"/>
        <v>5326.5999999999995</v>
      </c>
      <c r="J154" s="86">
        <f t="shared" si="14"/>
        <v>1.9250407906031282E-4</v>
      </c>
    </row>
    <row r="155" spans="1:10" x14ac:dyDescent="0.2">
      <c r="A155" s="16" t="s">
        <v>476</v>
      </c>
      <c r="B155" s="45" t="s">
        <v>213</v>
      </c>
      <c r="C155" s="16" t="s">
        <v>18</v>
      </c>
      <c r="D155" s="17" t="s">
        <v>214</v>
      </c>
      <c r="E155" s="57" t="s">
        <v>87</v>
      </c>
      <c r="F155" s="63">
        <v>30</v>
      </c>
      <c r="G155" s="69">
        <v>120.12</v>
      </c>
      <c r="H155" s="31">
        <f t="shared" si="12"/>
        <v>150.15</v>
      </c>
      <c r="I155" s="31">
        <f t="shared" si="13"/>
        <v>4504.5</v>
      </c>
      <c r="J155" s="86">
        <f t="shared" si="14"/>
        <v>1.6279326852535936E-4</v>
      </c>
    </row>
    <row r="156" spans="1:10" x14ac:dyDescent="0.2">
      <c r="A156" s="16" t="s">
        <v>443</v>
      </c>
      <c r="B156" s="45" t="s">
        <v>103</v>
      </c>
      <c r="C156" s="16" t="s">
        <v>18</v>
      </c>
      <c r="D156" s="17" t="s">
        <v>104</v>
      </c>
      <c r="E156" s="57" t="s">
        <v>20</v>
      </c>
      <c r="F156" s="63">
        <v>1116</v>
      </c>
      <c r="G156" s="69">
        <v>3.2</v>
      </c>
      <c r="H156" s="31">
        <f t="shared" si="12"/>
        <v>4</v>
      </c>
      <c r="I156" s="31">
        <f t="shared" si="13"/>
        <v>4464</v>
      </c>
      <c r="J156" s="86">
        <f t="shared" si="14"/>
        <v>1.6132959278437211E-4</v>
      </c>
    </row>
    <row r="157" spans="1:10" x14ac:dyDescent="0.2">
      <c r="A157" s="16" t="s">
        <v>465</v>
      </c>
      <c r="B157" s="45" t="s">
        <v>163</v>
      </c>
      <c r="C157" s="16" t="s">
        <v>18</v>
      </c>
      <c r="D157" s="17" t="s">
        <v>164</v>
      </c>
      <c r="E157" s="57" t="s">
        <v>20</v>
      </c>
      <c r="F157" s="63">
        <v>47</v>
      </c>
      <c r="G157" s="69">
        <v>75.34</v>
      </c>
      <c r="H157" s="31">
        <f t="shared" si="12"/>
        <v>94.175000000000011</v>
      </c>
      <c r="I157" s="31">
        <f t="shared" si="13"/>
        <v>4426.2250000000004</v>
      </c>
      <c r="J157" s="86">
        <f t="shared" si="14"/>
        <v>1.5996439892966118E-4</v>
      </c>
    </row>
    <row r="158" spans="1:10" x14ac:dyDescent="0.2">
      <c r="A158" s="16" t="s">
        <v>499</v>
      </c>
      <c r="B158" s="45" t="s">
        <v>264</v>
      </c>
      <c r="C158" s="16" t="s">
        <v>18</v>
      </c>
      <c r="D158" s="17" t="s">
        <v>265</v>
      </c>
      <c r="E158" s="57" t="s">
        <v>38</v>
      </c>
      <c r="F158" s="63">
        <v>80</v>
      </c>
      <c r="G158" s="69">
        <v>43.32</v>
      </c>
      <c r="H158" s="31">
        <f t="shared" si="12"/>
        <v>54.15</v>
      </c>
      <c r="I158" s="31">
        <f t="shared" si="13"/>
        <v>4332</v>
      </c>
      <c r="J158" s="86">
        <f t="shared" si="14"/>
        <v>1.5655909407300629E-4</v>
      </c>
    </row>
    <row r="159" spans="1:10" x14ac:dyDescent="0.2">
      <c r="A159" s="16" t="s">
        <v>445</v>
      </c>
      <c r="B159" s="45" t="s">
        <v>107</v>
      </c>
      <c r="C159" s="16" t="s">
        <v>36</v>
      </c>
      <c r="D159" s="17" t="s">
        <v>108</v>
      </c>
      <c r="E159" s="57" t="s">
        <v>20</v>
      </c>
      <c r="F159" s="63">
        <v>172</v>
      </c>
      <c r="G159" s="69">
        <v>19.54</v>
      </c>
      <c r="H159" s="31">
        <f t="shared" si="12"/>
        <v>24.424999999999997</v>
      </c>
      <c r="I159" s="31">
        <f t="shared" si="13"/>
        <v>4201.0999999999995</v>
      </c>
      <c r="J159" s="86">
        <f t="shared" si="14"/>
        <v>1.5182834951756846E-4</v>
      </c>
    </row>
    <row r="160" spans="1:10" ht="25.5" x14ac:dyDescent="0.2">
      <c r="A160" s="16" t="s">
        <v>418</v>
      </c>
      <c r="B160" s="45" t="s">
        <v>35</v>
      </c>
      <c r="C160" s="16" t="s">
        <v>36</v>
      </c>
      <c r="D160" s="17" t="s">
        <v>37</v>
      </c>
      <c r="E160" s="57" t="s">
        <v>38</v>
      </c>
      <c r="F160" s="63">
        <v>2</v>
      </c>
      <c r="G160" s="69">
        <v>1555.81</v>
      </c>
      <c r="H160" s="31">
        <f t="shared" si="12"/>
        <v>1944.7624999999998</v>
      </c>
      <c r="I160" s="31">
        <f t="shared" si="13"/>
        <v>3889.5249999999996</v>
      </c>
      <c r="J160" s="86">
        <f t="shared" si="14"/>
        <v>1.4056798485094868E-4</v>
      </c>
    </row>
    <row r="161" spans="1:10" x14ac:dyDescent="0.2">
      <c r="A161" s="16" t="s">
        <v>497</v>
      </c>
      <c r="B161" s="45" t="s">
        <v>260</v>
      </c>
      <c r="C161" s="16" t="s">
        <v>18</v>
      </c>
      <c r="D161" s="17" t="s">
        <v>261</v>
      </c>
      <c r="E161" s="57" t="s">
        <v>38</v>
      </c>
      <c r="F161" s="63">
        <v>70</v>
      </c>
      <c r="G161" s="69">
        <v>37.020000000000003</v>
      </c>
      <c r="H161" s="31">
        <f t="shared" si="12"/>
        <v>46.275000000000006</v>
      </c>
      <c r="I161" s="31">
        <f t="shared" si="13"/>
        <v>3239.2500000000005</v>
      </c>
      <c r="J161" s="86">
        <f t="shared" si="14"/>
        <v>1.170669541726652E-4</v>
      </c>
    </row>
    <row r="162" spans="1:10" ht="25.5" x14ac:dyDescent="0.2">
      <c r="A162" s="16" t="s">
        <v>420</v>
      </c>
      <c r="B162" s="45" t="s">
        <v>42</v>
      </c>
      <c r="C162" s="16" t="s">
        <v>43</v>
      </c>
      <c r="D162" s="17" t="s">
        <v>44</v>
      </c>
      <c r="E162" s="57" t="s">
        <v>45</v>
      </c>
      <c r="F162" s="63">
        <v>800</v>
      </c>
      <c r="G162" s="69">
        <v>3.04</v>
      </c>
      <c r="H162" s="31">
        <f t="shared" si="12"/>
        <v>3.8</v>
      </c>
      <c r="I162" s="31">
        <f t="shared" si="13"/>
        <v>3040</v>
      </c>
      <c r="J162" s="86">
        <f t="shared" si="14"/>
        <v>1.0986603092842546E-4</v>
      </c>
    </row>
    <row r="163" spans="1:10" ht="25.5" x14ac:dyDescent="0.2">
      <c r="A163" s="16" t="s">
        <v>506</v>
      </c>
      <c r="B163" s="45" t="s">
        <v>278</v>
      </c>
      <c r="C163" s="16" t="s">
        <v>36</v>
      </c>
      <c r="D163" s="17" t="s">
        <v>279</v>
      </c>
      <c r="E163" s="57" t="s">
        <v>38</v>
      </c>
      <c r="F163" s="63">
        <v>56</v>
      </c>
      <c r="G163" s="69">
        <v>37.520000000000003</v>
      </c>
      <c r="H163" s="31">
        <f t="shared" si="12"/>
        <v>46.900000000000006</v>
      </c>
      <c r="I163" s="31">
        <f t="shared" si="13"/>
        <v>2626.4000000000005</v>
      </c>
      <c r="J163" s="86">
        <f t="shared" si="14"/>
        <v>9.4918468299479166E-5</v>
      </c>
    </row>
    <row r="164" spans="1:10" ht="25.5" x14ac:dyDescent="0.2">
      <c r="A164" s="16" t="s">
        <v>585</v>
      </c>
      <c r="B164" s="16" t="s">
        <v>49</v>
      </c>
      <c r="C164" s="16" t="s">
        <v>22</v>
      </c>
      <c r="D164" s="17" t="s">
        <v>371</v>
      </c>
      <c r="E164" s="16" t="s">
        <v>45</v>
      </c>
      <c r="F164" s="18">
        <v>82</v>
      </c>
      <c r="G164" s="32">
        <v>24.78</v>
      </c>
      <c r="H164" s="31">
        <f t="shared" si="12"/>
        <v>30.975000000000001</v>
      </c>
      <c r="I164" s="31">
        <f t="shared" si="13"/>
        <v>2539.9500000000003</v>
      </c>
      <c r="J164" s="86">
        <f t="shared" si="14"/>
        <v>9.179415304495206E-5</v>
      </c>
    </row>
    <row r="165" spans="1:10" x14ac:dyDescent="0.2">
      <c r="A165" s="16" t="s">
        <v>440</v>
      </c>
      <c r="B165" s="45" t="s">
        <v>97</v>
      </c>
      <c r="C165" s="16" t="s">
        <v>36</v>
      </c>
      <c r="D165" s="17" t="s">
        <v>98</v>
      </c>
      <c r="E165" s="57" t="s">
        <v>20</v>
      </c>
      <c r="F165" s="63">
        <v>123.04</v>
      </c>
      <c r="G165" s="69">
        <v>15.62</v>
      </c>
      <c r="H165" s="31">
        <f t="shared" si="12"/>
        <v>19.524999999999999</v>
      </c>
      <c r="I165" s="31">
        <f t="shared" si="13"/>
        <v>2402.3559999999998</v>
      </c>
      <c r="J165" s="86">
        <f t="shared" si="14"/>
        <v>8.6821486380621204E-5</v>
      </c>
    </row>
    <row r="166" spans="1:10" x14ac:dyDescent="0.2">
      <c r="A166" s="16" t="s">
        <v>540</v>
      </c>
      <c r="B166" s="16" t="s">
        <v>402</v>
      </c>
      <c r="C166" s="16" t="s">
        <v>401</v>
      </c>
      <c r="D166" s="17" t="s">
        <v>400</v>
      </c>
      <c r="E166" s="16" t="s">
        <v>20</v>
      </c>
      <c r="F166" s="18">
        <v>7.5</v>
      </c>
      <c r="G166" s="32">
        <v>253.83</v>
      </c>
      <c r="H166" s="31">
        <f t="shared" si="12"/>
        <v>317.28750000000002</v>
      </c>
      <c r="I166" s="31">
        <f t="shared" si="13"/>
        <v>2379.65625</v>
      </c>
      <c r="J166" s="86">
        <f t="shared" si="14"/>
        <v>8.6001114197868737E-5</v>
      </c>
    </row>
    <row r="167" spans="1:10" ht="25.5" x14ac:dyDescent="0.2">
      <c r="A167" s="16" t="s">
        <v>539</v>
      </c>
      <c r="B167" s="16" t="s">
        <v>404</v>
      </c>
      <c r="C167" s="16" t="s">
        <v>22</v>
      </c>
      <c r="D167" s="17" t="s">
        <v>403</v>
      </c>
      <c r="E167" s="16" t="s">
        <v>20</v>
      </c>
      <c r="F167" s="18">
        <v>600</v>
      </c>
      <c r="G167" s="32">
        <v>2.86</v>
      </c>
      <c r="H167" s="31">
        <f t="shared" ref="H167:H191" si="15">G167+(G167*$G$3)</f>
        <v>3.5749999999999997</v>
      </c>
      <c r="I167" s="31">
        <f t="shared" ref="I167:I191" si="16">F167*H167</f>
        <v>2145</v>
      </c>
      <c r="J167" s="86">
        <f t="shared" si="14"/>
        <v>7.752060405969494E-5</v>
      </c>
    </row>
    <row r="168" spans="1:10" ht="38.25" x14ac:dyDescent="0.2">
      <c r="A168" s="16" t="s">
        <v>541</v>
      </c>
      <c r="B168" s="16" t="s">
        <v>399</v>
      </c>
      <c r="C168" s="16" t="s">
        <v>349</v>
      </c>
      <c r="D168" s="17" t="s">
        <v>398</v>
      </c>
      <c r="E168" s="16" t="s">
        <v>183</v>
      </c>
      <c r="F168" s="18">
        <v>180</v>
      </c>
      <c r="G168" s="32">
        <v>9.2200000000000006</v>
      </c>
      <c r="H168" s="31">
        <f t="shared" si="15"/>
        <v>11.525</v>
      </c>
      <c r="I168" s="31">
        <f t="shared" si="16"/>
        <v>2074.5</v>
      </c>
      <c r="J168" s="86">
        <f t="shared" si="14"/>
        <v>7.4972724066124549E-5</v>
      </c>
    </row>
    <row r="169" spans="1:10" ht="25.5" x14ac:dyDescent="0.2">
      <c r="A169" s="16" t="s">
        <v>421</v>
      </c>
      <c r="B169" s="45" t="s">
        <v>35</v>
      </c>
      <c r="C169" s="16" t="s">
        <v>36</v>
      </c>
      <c r="D169" s="17" t="s">
        <v>37</v>
      </c>
      <c r="E169" s="57" t="s">
        <v>38</v>
      </c>
      <c r="F169" s="63">
        <v>1</v>
      </c>
      <c r="G169" s="69">
        <v>1555.81</v>
      </c>
      <c r="H169" s="31">
        <f t="shared" si="15"/>
        <v>1944.7624999999998</v>
      </c>
      <c r="I169" s="31">
        <f t="shared" si="16"/>
        <v>1944.7624999999998</v>
      </c>
      <c r="J169" s="86">
        <f t="shared" si="14"/>
        <v>7.0283992425474338E-5</v>
      </c>
    </row>
    <row r="170" spans="1:10" ht="25.5" x14ac:dyDescent="0.2">
      <c r="A170" s="16" t="s">
        <v>586</v>
      </c>
      <c r="B170" s="16" t="s">
        <v>370</v>
      </c>
      <c r="C170" s="16" t="s">
        <v>22</v>
      </c>
      <c r="D170" s="17" t="s">
        <v>369</v>
      </c>
      <c r="E170" s="16" t="s">
        <v>20</v>
      </c>
      <c r="F170" s="18">
        <v>134.5</v>
      </c>
      <c r="G170" s="32">
        <v>11.56</v>
      </c>
      <c r="H170" s="31">
        <f t="shared" si="15"/>
        <v>14.450000000000001</v>
      </c>
      <c r="I170" s="31">
        <f t="shared" si="16"/>
        <v>1943.5250000000001</v>
      </c>
      <c r="J170" s="86">
        <f t="shared" si="14"/>
        <v>7.0239269000055293E-5</v>
      </c>
    </row>
    <row r="171" spans="1:10" ht="25.5" x14ac:dyDescent="0.2">
      <c r="A171" s="16" t="s">
        <v>551</v>
      </c>
      <c r="B171" s="16" t="s">
        <v>375</v>
      </c>
      <c r="C171" s="16" t="s">
        <v>36</v>
      </c>
      <c r="D171" s="17" t="s">
        <v>374</v>
      </c>
      <c r="E171" s="16" t="s">
        <v>20</v>
      </c>
      <c r="F171" s="18">
        <v>10.6</v>
      </c>
      <c r="G171" s="32">
        <v>128.94</v>
      </c>
      <c r="H171" s="31">
        <f t="shared" si="15"/>
        <v>161.17500000000001</v>
      </c>
      <c r="I171" s="31">
        <f t="shared" si="16"/>
        <v>1708.4550000000002</v>
      </c>
      <c r="J171" s="86">
        <f t="shared" si="14"/>
        <v>6.1743805878231289E-5</v>
      </c>
    </row>
    <row r="172" spans="1:10" ht="51" x14ac:dyDescent="0.2">
      <c r="A172" s="16" t="s">
        <v>567</v>
      </c>
      <c r="B172" s="16" t="s">
        <v>350</v>
      </c>
      <c r="C172" s="16" t="s">
        <v>349</v>
      </c>
      <c r="D172" s="17" t="s">
        <v>348</v>
      </c>
      <c r="E172" s="16" t="s">
        <v>183</v>
      </c>
      <c r="F172" s="18">
        <v>124.6</v>
      </c>
      <c r="G172" s="32">
        <v>10.62</v>
      </c>
      <c r="H172" s="31">
        <f t="shared" si="15"/>
        <v>13.274999999999999</v>
      </c>
      <c r="I172" s="31">
        <f t="shared" si="16"/>
        <v>1654.0649999999998</v>
      </c>
      <c r="J172" s="86">
        <f t="shared" si="14"/>
        <v>5.977814356829804E-5</v>
      </c>
    </row>
    <row r="173" spans="1:10" x14ac:dyDescent="0.2">
      <c r="A173" s="16" t="s">
        <v>589</v>
      </c>
      <c r="B173" s="16" t="s">
        <v>365</v>
      </c>
      <c r="C173" s="16" t="s">
        <v>344</v>
      </c>
      <c r="D173" s="17" t="s">
        <v>364</v>
      </c>
      <c r="E173" s="16" t="s">
        <v>20</v>
      </c>
      <c r="F173" s="18">
        <v>134.5</v>
      </c>
      <c r="G173" s="32">
        <v>8.94</v>
      </c>
      <c r="H173" s="31">
        <f t="shared" si="15"/>
        <v>11.174999999999999</v>
      </c>
      <c r="I173" s="31">
        <f t="shared" si="16"/>
        <v>1503.0374999999999</v>
      </c>
      <c r="J173" s="86">
        <f t="shared" si="14"/>
        <v>5.4319988309731342E-5</v>
      </c>
    </row>
    <row r="174" spans="1:10" ht="38.25" x14ac:dyDescent="0.2">
      <c r="A174" s="16" t="s">
        <v>419</v>
      </c>
      <c r="B174" s="45" t="s">
        <v>39</v>
      </c>
      <c r="C174" s="16" t="s">
        <v>36</v>
      </c>
      <c r="D174" s="17" t="s">
        <v>40</v>
      </c>
      <c r="E174" s="57" t="s">
        <v>41</v>
      </c>
      <c r="F174" s="63">
        <v>2</v>
      </c>
      <c r="G174" s="69">
        <v>538.19000000000005</v>
      </c>
      <c r="H174" s="31">
        <f t="shared" si="15"/>
        <v>672.73750000000007</v>
      </c>
      <c r="I174" s="31">
        <f t="shared" si="16"/>
        <v>1345.4750000000001</v>
      </c>
      <c r="J174" s="86">
        <f t="shared" si="14"/>
        <v>4.8625657224810283E-5</v>
      </c>
    </row>
    <row r="175" spans="1:10" ht="51" x14ac:dyDescent="0.2">
      <c r="A175" s="16" t="s">
        <v>597</v>
      </c>
      <c r="B175" s="16" t="s">
        <v>350</v>
      </c>
      <c r="C175" s="16" t="s">
        <v>349</v>
      </c>
      <c r="D175" s="17" t="s">
        <v>348</v>
      </c>
      <c r="E175" s="16" t="s">
        <v>183</v>
      </c>
      <c r="F175" s="18">
        <v>99.2</v>
      </c>
      <c r="G175" s="32">
        <v>10.62</v>
      </c>
      <c r="H175" s="31">
        <f t="shared" si="15"/>
        <v>13.274999999999999</v>
      </c>
      <c r="I175" s="31">
        <f t="shared" si="16"/>
        <v>1316.8799999999999</v>
      </c>
      <c r="J175" s="86">
        <f t="shared" si="14"/>
        <v>4.7592229871389773E-5</v>
      </c>
    </row>
    <row r="176" spans="1:10" ht="25.5" x14ac:dyDescent="0.2">
      <c r="A176" s="16" t="s">
        <v>576</v>
      </c>
      <c r="B176" s="16" t="s">
        <v>379</v>
      </c>
      <c r="C176" s="16" t="s">
        <v>378</v>
      </c>
      <c r="D176" s="17" t="s">
        <v>377</v>
      </c>
      <c r="E176" s="16" t="s">
        <v>20</v>
      </c>
      <c r="F176" s="18">
        <v>36.049999999999997</v>
      </c>
      <c r="G176" s="32">
        <v>25.32</v>
      </c>
      <c r="H176" s="31">
        <f t="shared" si="15"/>
        <v>31.65</v>
      </c>
      <c r="I176" s="31">
        <f t="shared" si="16"/>
        <v>1140.9824999999998</v>
      </c>
      <c r="J176" s="86">
        <f t="shared" si="14"/>
        <v>4.1235269287431642E-5</v>
      </c>
    </row>
    <row r="177" spans="1:10" x14ac:dyDescent="0.2">
      <c r="A177" s="16" t="s">
        <v>444</v>
      </c>
      <c r="B177" s="45" t="s">
        <v>105</v>
      </c>
      <c r="C177" s="16" t="s">
        <v>18</v>
      </c>
      <c r="D177" s="17" t="s">
        <v>106</v>
      </c>
      <c r="E177" s="57" t="s">
        <v>87</v>
      </c>
      <c r="F177" s="63">
        <v>40</v>
      </c>
      <c r="G177" s="69">
        <v>22.33</v>
      </c>
      <c r="H177" s="31">
        <f t="shared" si="15"/>
        <v>27.912499999999998</v>
      </c>
      <c r="I177" s="31">
        <f t="shared" si="16"/>
        <v>1116.5</v>
      </c>
      <c r="J177" s="86">
        <f t="shared" si="14"/>
        <v>4.0350468266969415E-5</v>
      </c>
    </row>
    <row r="178" spans="1:10" x14ac:dyDescent="0.2">
      <c r="A178" s="16" t="s">
        <v>453</v>
      </c>
      <c r="B178" s="45" t="s">
        <v>123</v>
      </c>
      <c r="C178" s="16" t="s">
        <v>18</v>
      </c>
      <c r="D178" s="17" t="s">
        <v>124</v>
      </c>
      <c r="E178" s="57" t="s">
        <v>38</v>
      </c>
      <c r="F178" s="63">
        <v>80</v>
      </c>
      <c r="G178" s="69">
        <v>10.83</v>
      </c>
      <c r="H178" s="31">
        <f t="shared" si="15"/>
        <v>13.5375</v>
      </c>
      <c r="I178" s="31">
        <f t="shared" si="16"/>
        <v>1083</v>
      </c>
      <c r="J178" s="86">
        <f t="shared" si="14"/>
        <v>3.9139773518251573E-5</v>
      </c>
    </row>
    <row r="179" spans="1:10" x14ac:dyDescent="0.2">
      <c r="A179" s="16" t="s">
        <v>599</v>
      </c>
      <c r="B179" s="16" t="s">
        <v>345</v>
      </c>
      <c r="C179" s="16" t="s">
        <v>344</v>
      </c>
      <c r="D179" s="17" t="s">
        <v>343</v>
      </c>
      <c r="E179" s="16" t="s">
        <v>20</v>
      </c>
      <c r="F179" s="18">
        <v>99.2</v>
      </c>
      <c r="G179" s="32">
        <v>8.14</v>
      </c>
      <c r="H179" s="31">
        <f t="shared" si="15"/>
        <v>10.175000000000001</v>
      </c>
      <c r="I179" s="31">
        <f t="shared" si="16"/>
        <v>1009.3600000000001</v>
      </c>
      <c r="J179" s="86">
        <f t="shared" si="14"/>
        <v>3.647841347957748E-5</v>
      </c>
    </row>
    <row r="180" spans="1:10" x14ac:dyDescent="0.2">
      <c r="A180" s="16" t="s">
        <v>483</v>
      </c>
      <c r="B180" s="45" t="s">
        <v>227</v>
      </c>
      <c r="C180" s="16" t="s">
        <v>93</v>
      </c>
      <c r="D180" s="17" t="s">
        <v>228</v>
      </c>
      <c r="E180" s="57" t="s">
        <v>41</v>
      </c>
      <c r="F180" s="63">
        <v>48</v>
      </c>
      <c r="G180" s="69">
        <v>15.99</v>
      </c>
      <c r="H180" s="31">
        <f t="shared" si="15"/>
        <v>19.987500000000001</v>
      </c>
      <c r="I180" s="31">
        <f t="shared" si="16"/>
        <v>959.40000000000009</v>
      </c>
      <c r="J180" s="86">
        <f t="shared" si="14"/>
        <v>3.4672851997609009E-5</v>
      </c>
    </row>
    <row r="181" spans="1:10" x14ac:dyDescent="0.2">
      <c r="A181" s="16" t="s">
        <v>502</v>
      </c>
      <c r="B181" s="45" t="s">
        <v>270</v>
      </c>
      <c r="C181" s="16" t="s">
        <v>18</v>
      </c>
      <c r="D181" s="17" t="s">
        <v>271</v>
      </c>
      <c r="E181" s="57" t="s">
        <v>38</v>
      </c>
      <c r="F181" s="63">
        <v>154</v>
      </c>
      <c r="G181" s="69">
        <v>4.92</v>
      </c>
      <c r="H181" s="31">
        <f t="shared" si="15"/>
        <v>6.15</v>
      </c>
      <c r="I181" s="31">
        <f t="shared" si="16"/>
        <v>947.1</v>
      </c>
      <c r="J181" s="86">
        <f t="shared" si="14"/>
        <v>3.4228328254049916E-5</v>
      </c>
    </row>
    <row r="182" spans="1:10" ht="38.25" x14ac:dyDescent="0.2">
      <c r="A182" s="16" t="s">
        <v>594</v>
      </c>
      <c r="B182" s="16" t="s">
        <v>357</v>
      </c>
      <c r="C182" s="16" t="s">
        <v>22</v>
      </c>
      <c r="D182" s="17" t="s">
        <v>356</v>
      </c>
      <c r="E182" s="16" t="s">
        <v>20</v>
      </c>
      <c r="F182" s="18">
        <v>134.5</v>
      </c>
      <c r="G182" s="32">
        <v>5.32</v>
      </c>
      <c r="H182" s="31">
        <f t="shared" si="15"/>
        <v>6.65</v>
      </c>
      <c r="I182" s="31">
        <f t="shared" si="16"/>
        <v>894.42500000000007</v>
      </c>
      <c r="J182" s="86">
        <f t="shared" si="14"/>
        <v>3.2324646287222684E-5</v>
      </c>
    </row>
    <row r="183" spans="1:10" x14ac:dyDescent="0.2">
      <c r="A183" s="16" t="s">
        <v>598</v>
      </c>
      <c r="B183" s="16" t="s">
        <v>347</v>
      </c>
      <c r="C183" s="16" t="s">
        <v>340</v>
      </c>
      <c r="D183" s="17" t="s">
        <v>346</v>
      </c>
      <c r="E183" s="16" t="s">
        <v>45</v>
      </c>
      <c r="F183" s="18">
        <v>99.2</v>
      </c>
      <c r="G183" s="32">
        <v>6.88</v>
      </c>
      <c r="H183" s="31">
        <f t="shared" si="15"/>
        <v>8.6</v>
      </c>
      <c r="I183" s="31">
        <f t="shared" si="16"/>
        <v>853.12</v>
      </c>
      <c r="J183" s="86">
        <f t="shared" si="14"/>
        <v>3.0831877732124447E-5</v>
      </c>
    </row>
    <row r="184" spans="1:10" x14ac:dyDescent="0.2">
      <c r="A184" s="16" t="s">
        <v>439</v>
      </c>
      <c r="B184" s="45" t="s">
        <v>95</v>
      </c>
      <c r="C184" s="16" t="s">
        <v>36</v>
      </c>
      <c r="D184" s="17" t="s">
        <v>96</v>
      </c>
      <c r="E184" s="57" t="s">
        <v>38</v>
      </c>
      <c r="F184" s="63">
        <v>14</v>
      </c>
      <c r="G184" s="69">
        <v>39.17</v>
      </c>
      <c r="H184" s="31">
        <f t="shared" si="15"/>
        <v>48.962500000000006</v>
      </c>
      <c r="I184" s="31">
        <f t="shared" si="16"/>
        <v>685.47500000000014</v>
      </c>
      <c r="J184" s="86">
        <f t="shared" si="14"/>
        <v>2.4773163667981072E-5</v>
      </c>
    </row>
    <row r="185" spans="1:10" ht="38.25" x14ac:dyDescent="0.2">
      <c r="A185" s="16" t="s">
        <v>422</v>
      </c>
      <c r="B185" s="45" t="s">
        <v>39</v>
      </c>
      <c r="C185" s="16" t="s">
        <v>36</v>
      </c>
      <c r="D185" s="17" t="s">
        <v>40</v>
      </c>
      <c r="E185" s="57" t="s">
        <v>41</v>
      </c>
      <c r="F185" s="63">
        <v>1</v>
      </c>
      <c r="G185" s="69">
        <v>538.19000000000005</v>
      </c>
      <c r="H185" s="31">
        <f t="shared" si="15"/>
        <v>672.73750000000007</v>
      </c>
      <c r="I185" s="31">
        <f t="shared" si="16"/>
        <v>672.73750000000007</v>
      </c>
      <c r="J185" s="86">
        <f t="shared" si="14"/>
        <v>2.4312828612405141E-5</v>
      </c>
    </row>
    <row r="186" spans="1:10" x14ac:dyDescent="0.2">
      <c r="A186" s="16" t="s">
        <v>503</v>
      </c>
      <c r="B186" s="45" t="s">
        <v>272</v>
      </c>
      <c r="C186" s="16" t="s">
        <v>18</v>
      </c>
      <c r="D186" s="17" t="s">
        <v>273</v>
      </c>
      <c r="E186" s="57" t="s">
        <v>38</v>
      </c>
      <c r="F186" s="63">
        <v>84</v>
      </c>
      <c r="G186" s="69">
        <v>6.04</v>
      </c>
      <c r="H186" s="31">
        <f t="shared" si="15"/>
        <v>7.55</v>
      </c>
      <c r="I186" s="31">
        <f t="shared" si="16"/>
        <v>634.19999999999993</v>
      </c>
      <c r="J186" s="86">
        <f t="shared" si="14"/>
        <v>2.2920077899607704E-5</v>
      </c>
    </row>
    <row r="187" spans="1:10" x14ac:dyDescent="0.2">
      <c r="A187" s="16" t="s">
        <v>565</v>
      </c>
      <c r="B187" s="16" t="s">
        <v>386</v>
      </c>
      <c r="C187" s="16" t="s">
        <v>22</v>
      </c>
      <c r="D187" s="17" t="s">
        <v>385</v>
      </c>
      <c r="E187" s="16" t="s">
        <v>65</v>
      </c>
      <c r="F187" s="18">
        <v>15.58</v>
      </c>
      <c r="G187" s="32">
        <v>30.55</v>
      </c>
      <c r="H187" s="31">
        <f t="shared" si="15"/>
        <v>38.1875</v>
      </c>
      <c r="I187" s="31">
        <f t="shared" si="16"/>
        <v>594.96124999999995</v>
      </c>
      <c r="J187" s="86">
        <f t="shared" si="14"/>
        <v>2.1501983912406139E-5</v>
      </c>
    </row>
    <row r="188" spans="1:10" x14ac:dyDescent="0.2">
      <c r="A188" s="16" t="s">
        <v>475</v>
      </c>
      <c r="B188" s="45" t="s">
        <v>211</v>
      </c>
      <c r="C188" s="16" t="s">
        <v>18</v>
      </c>
      <c r="D188" s="17" t="s">
        <v>212</v>
      </c>
      <c r="E188" s="57" t="s">
        <v>38</v>
      </c>
      <c r="F188" s="63">
        <v>48</v>
      </c>
      <c r="G188" s="69">
        <v>9.48</v>
      </c>
      <c r="H188" s="31">
        <f t="shared" si="15"/>
        <v>11.850000000000001</v>
      </c>
      <c r="I188" s="31">
        <f t="shared" si="16"/>
        <v>568.80000000000007</v>
      </c>
      <c r="J188" s="86">
        <f t="shared" si="14"/>
        <v>2.055651262897645E-5</v>
      </c>
    </row>
    <row r="189" spans="1:10" x14ac:dyDescent="0.2">
      <c r="A189" s="16" t="s">
        <v>508</v>
      </c>
      <c r="B189" s="45" t="s">
        <v>282</v>
      </c>
      <c r="C189" s="16" t="s">
        <v>36</v>
      </c>
      <c r="D189" s="17" t="s">
        <v>283</v>
      </c>
      <c r="E189" s="57" t="s">
        <v>38</v>
      </c>
      <c r="F189" s="63">
        <v>42</v>
      </c>
      <c r="G189" s="69">
        <v>9.34</v>
      </c>
      <c r="H189" s="31">
        <f t="shared" si="15"/>
        <v>11.675000000000001</v>
      </c>
      <c r="I189" s="31">
        <f t="shared" si="16"/>
        <v>490.35</v>
      </c>
      <c r="J189" s="86">
        <f t="shared" si="14"/>
        <v>1.7721318508471522E-5</v>
      </c>
    </row>
    <row r="190" spans="1:10" x14ac:dyDescent="0.2">
      <c r="A190" s="16" t="s">
        <v>507</v>
      </c>
      <c r="B190" s="45" t="s">
        <v>280</v>
      </c>
      <c r="C190" s="16" t="s">
        <v>36</v>
      </c>
      <c r="D190" s="17" t="s">
        <v>281</v>
      </c>
      <c r="E190" s="57" t="s">
        <v>38</v>
      </c>
      <c r="F190" s="63">
        <v>42</v>
      </c>
      <c r="G190" s="69">
        <v>9.14</v>
      </c>
      <c r="H190" s="31">
        <f t="shared" si="15"/>
        <v>11.425000000000001</v>
      </c>
      <c r="I190" s="31">
        <f t="shared" si="16"/>
        <v>479.85</v>
      </c>
      <c r="J190" s="86">
        <f t="shared" si="14"/>
        <v>1.7341847020067419E-5</v>
      </c>
    </row>
    <row r="191" spans="1:10" ht="25.5" x14ac:dyDescent="0.2">
      <c r="A191" s="74" t="s">
        <v>417</v>
      </c>
      <c r="B191" s="75" t="s">
        <v>31</v>
      </c>
      <c r="C191" s="74" t="s">
        <v>32</v>
      </c>
      <c r="D191" s="78" t="s">
        <v>33</v>
      </c>
      <c r="E191" s="80" t="s">
        <v>34</v>
      </c>
      <c r="F191" s="82">
        <v>1</v>
      </c>
      <c r="G191" s="84">
        <v>233.94</v>
      </c>
      <c r="H191" s="43">
        <f t="shared" si="15"/>
        <v>292.42500000000001</v>
      </c>
      <c r="I191" s="43">
        <f t="shared" si="16"/>
        <v>292.42500000000001</v>
      </c>
      <c r="J191" s="86">
        <f t="shared" si="14"/>
        <v>1.0568280952054217E-5</v>
      </c>
    </row>
    <row r="193" spans="1:10" ht="15" x14ac:dyDescent="0.2">
      <c r="A193" s="190" t="s">
        <v>603</v>
      </c>
      <c r="B193" s="190"/>
      <c r="C193" s="190"/>
      <c r="D193" s="190"/>
      <c r="E193" s="190"/>
      <c r="F193" s="190"/>
      <c r="G193" s="190"/>
      <c r="H193" s="190"/>
      <c r="I193" s="8" t="e">
        <f>SUM(I6,#REF!,#REF!,#REF!,#REF!,#REF!,#REF!,#REF!,#REF!,#REF!,#REF!,#REF!,#REF!,#REF!,#REF!,#REF!,#REF!,#REF!,#REF!)</f>
        <v>#REF!</v>
      </c>
      <c r="J193" s="33"/>
    </row>
    <row r="194" spans="1:10" ht="15" x14ac:dyDescent="0.2">
      <c r="A194" s="190" t="s">
        <v>601</v>
      </c>
      <c r="B194" s="190"/>
      <c r="C194" s="190"/>
      <c r="D194" s="190"/>
      <c r="E194" s="190"/>
      <c r="F194" s="190"/>
      <c r="G194" s="190"/>
      <c r="H194" s="190"/>
      <c r="I194" s="8" t="e">
        <f>I193*25%</f>
        <v>#REF!</v>
      </c>
    </row>
    <row r="195" spans="1:10" ht="15" x14ac:dyDescent="0.2">
      <c r="A195" s="190" t="s">
        <v>602</v>
      </c>
      <c r="B195" s="190"/>
      <c r="C195" s="190"/>
      <c r="D195" s="190"/>
      <c r="E195" s="190"/>
      <c r="F195" s="190"/>
      <c r="G195" s="190"/>
      <c r="H195" s="190"/>
      <c r="I195" s="8" t="e">
        <f>I193+I194</f>
        <v>#REF!</v>
      </c>
    </row>
  </sheetData>
  <autoFilter ref="A6:K191" xr:uid="{00000000-0009-0000-0000-000002000000}"/>
  <sortState ref="A7:I191">
    <sortCondition descending="1" ref="I7:I191"/>
  </sortState>
  <mergeCells count="9">
    <mergeCell ref="A193:H193"/>
    <mergeCell ref="A194:H194"/>
    <mergeCell ref="A195:H195"/>
    <mergeCell ref="A1:C1"/>
    <mergeCell ref="E2:F2"/>
    <mergeCell ref="G2:H2"/>
    <mergeCell ref="E3:F3"/>
    <mergeCell ref="G3:H3"/>
    <mergeCell ref="A4:I4"/>
  </mergeCells>
  <printOptions horizontalCentered="1"/>
  <pageMargins left="0" right="0" top="0" bottom="0" header="0" footer="0"/>
  <pageSetup paperSize="9" scale="83" fitToHeight="0" orientation="landscape" r:id="rId1"/>
  <rowBreaks count="1" manualBreakCount="1">
    <brk id="17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Apêndice III orça. Estimado </vt:lpstr>
      <vt:lpstr>Curva ABC</vt:lpstr>
      <vt:lpstr>Composição Própria</vt:lpstr>
      <vt:lpstr>Orçamento Sintético (3)</vt:lpstr>
      <vt:lpstr>'Apêndice III orça. Estimado '!Area_de_impressao</vt:lpstr>
      <vt:lpstr>'Curva ABC'!Area_de_impressao</vt:lpstr>
      <vt:lpstr>'Orçamento Sintético (3)'!Area_de_impressao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Ivan Lima Araújo</cp:lastModifiedBy>
  <cp:revision>0</cp:revision>
  <cp:lastPrinted>2024-07-16T23:21:27Z</cp:lastPrinted>
  <dcterms:created xsi:type="dcterms:W3CDTF">2024-07-16T22:22:52Z</dcterms:created>
  <dcterms:modified xsi:type="dcterms:W3CDTF">2025-04-03T18:55:26Z</dcterms:modified>
</cp:coreProperties>
</file>